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1 года\Мониторинг по приказу Минфина 65\запрос к 01.12\"/>
    </mc:Choice>
  </mc:AlternateContent>
  <bookViews>
    <workbookView xWindow="0" yWindow="0" windowWidth="23040" windowHeight="9120"/>
  </bookViews>
  <sheets>
    <sheet name="Приказ 65" sheetId="2" r:id="rId1"/>
  </sheets>
  <definedNames>
    <definedName name="_xlnm.Print_Titles" localSheetId="0">'Приказ 65'!$4:$4</definedName>
  </definedNames>
  <calcPr calcId="152511"/>
</workbook>
</file>

<file path=xl/calcChain.xml><?xml version="1.0" encoding="utf-8"?>
<calcChain xmlns="http://schemas.openxmlformats.org/spreadsheetml/2006/main">
  <c r="C173" i="2" l="1"/>
  <c r="C162" i="2"/>
  <c r="C127" i="2"/>
  <c r="C200" i="2" l="1"/>
  <c r="C197" i="2"/>
  <c r="C194" i="2"/>
  <c r="C191" i="2"/>
  <c r="C188" i="2"/>
  <c r="C185" i="2" l="1"/>
  <c r="C182" i="2"/>
  <c r="C179" i="2"/>
  <c r="C176" i="2"/>
  <c r="C168" i="2"/>
  <c r="C143" i="2"/>
  <c r="C122" i="2" l="1"/>
  <c r="C107" i="2"/>
  <c r="C95" i="2"/>
  <c r="C82" i="2"/>
  <c r="C62" i="2" s="1"/>
  <c r="D242" i="2" l="1"/>
  <c r="E242" i="2"/>
  <c r="F242" i="2"/>
  <c r="G242" i="2"/>
  <c r="H242" i="2"/>
  <c r="I242" i="2"/>
  <c r="J242" i="2"/>
  <c r="C242" i="2"/>
  <c r="C5" i="2" l="1"/>
  <c r="C246" i="2" s="1"/>
  <c r="J9" i="2" l="1"/>
  <c r="J10" i="2"/>
  <c r="J11" i="2"/>
  <c r="J12" i="2"/>
  <c r="J15" i="2"/>
  <c r="J16" i="2"/>
  <c r="J18" i="2"/>
  <c r="J19" i="2"/>
  <c r="J20" i="2"/>
  <c r="J21" i="2"/>
  <c r="J24" i="2"/>
  <c r="J26" i="2"/>
  <c r="J27" i="2"/>
  <c r="J28" i="2"/>
  <c r="J30" i="2"/>
  <c r="J33" i="2"/>
  <c r="J38" i="2"/>
  <c r="J41" i="2"/>
  <c r="J42" i="2"/>
  <c r="J43" i="2"/>
  <c r="J44" i="2"/>
  <c r="J52" i="2"/>
  <c r="J53" i="2"/>
  <c r="J55" i="2"/>
  <c r="J58" i="2"/>
  <c r="J61" i="2"/>
  <c r="J66" i="2"/>
  <c r="J67" i="2"/>
  <c r="J71" i="2"/>
  <c r="J72" i="2"/>
  <c r="J73" i="2"/>
  <c r="J74" i="2"/>
  <c r="J75" i="2"/>
  <c r="J77" i="2"/>
  <c r="J78" i="2"/>
  <c r="J79" i="2"/>
  <c r="J80" i="2"/>
  <c r="J81" i="2"/>
  <c r="J84" i="2"/>
  <c r="J86" i="2"/>
  <c r="J87" i="2"/>
  <c r="J91" i="2"/>
  <c r="J93" i="2"/>
  <c r="J94" i="2"/>
  <c r="J97" i="2"/>
  <c r="J99" i="2"/>
  <c r="J101" i="2"/>
  <c r="J102" i="2"/>
  <c r="J103" i="2"/>
  <c r="J105" i="2"/>
  <c r="J106" i="2"/>
  <c r="J109" i="2"/>
  <c r="J112" i="2"/>
  <c r="J115" i="2"/>
  <c r="J118" i="2"/>
  <c r="J119" i="2"/>
  <c r="J121" i="2"/>
  <c r="J124" i="2"/>
  <c r="J125" i="2"/>
  <c r="J126" i="2"/>
  <c r="J130" i="2"/>
  <c r="J131" i="2"/>
  <c r="J132" i="2"/>
  <c r="J133" i="2"/>
  <c r="J134" i="2"/>
  <c r="J137" i="2"/>
  <c r="J138" i="2"/>
  <c r="J139" i="2"/>
  <c r="J142" i="2"/>
  <c r="J147" i="2"/>
  <c r="J148" i="2"/>
  <c r="J151" i="2"/>
  <c r="J154" i="2"/>
  <c r="J157" i="2"/>
  <c r="J158" i="2"/>
  <c r="J161" i="2"/>
  <c r="J164" i="2"/>
  <c r="J166" i="2"/>
  <c r="J167" i="2"/>
  <c r="J170" i="2"/>
  <c r="J171" i="2"/>
  <c r="J175" i="2"/>
  <c r="J178" i="2"/>
  <c r="J181" i="2"/>
  <c r="J184" i="2"/>
  <c r="J187" i="2"/>
  <c r="J193" i="2"/>
  <c r="J196" i="2"/>
  <c r="J199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21" i="2"/>
  <c r="J222" i="2"/>
  <c r="J223" i="2"/>
  <c r="J225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H9" i="2"/>
  <c r="H10" i="2"/>
  <c r="H11" i="2"/>
  <c r="H12" i="2"/>
  <c r="H15" i="2"/>
  <c r="H16" i="2"/>
  <c r="H18" i="2"/>
  <c r="H19" i="2"/>
  <c r="H20" i="2"/>
  <c r="H21" i="2"/>
  <c r="H24" i="2"/>
  <c r="H26" i="2"/>
  <c r="H27" i="2"/>
  <c r="H28" i="2"/>
  <c r="H30" i="2"/>
  <c r="H33" i="2"/>
  <c r="H38" i="2"/>
  <c r="H41" i="2"/>
  <c r="H42" i="2"/>
  <c r="H43" i="2"/>
  <c r="H44" i="2"/>
  <c r="H52" i="2"/>
  <c r="H53" i="2"/>
  <c r="H55" i="2"/>
  <c r="H58" i="2"/>
  <c r="H61" i="2"/>
  <c r="H66" i="2"/>
  <c r="H67" i="2"/>
  <c r="H71" i="2"/>
  <c r="H72" i="2"/>
  <c r="H73" i="2"/>
  <c r="H74" i="2"/>
  <c r="H75" i="2"/>
  <c r="H77" i="2"/>
  <c r="H78" i="2"/>
  <c r="H79" i="2"/>
  <c r="H80" i="2"/>
  <c r="H81" i="2"/>
  <c r="H84" i="2"/>
  <c r="H86" i="2"/>
  <c r="H87" i="2"/>
  <c r="H91" i="2"/>
  <c r="H93" i="2"/>
  <c r="H94" i="2"/>
  <c r="H97" i="2"/>
  <c r="H99" i="2"/>
  <c r="H101" i="2"/>
  <c r="H102" i="2"/>
  <c r="H103" i="2"/>
  <c r="H104" i="2"/>
  <c r="H105" i="2"/>
  <c r="H106" i="2"/>
  <c r="H109" i="2"/>
  <c r="H112" i="2"/>
  <c r="H115" i="2"/>
  <c r="H118" i="2"/>
  <c r="H119" i="2"/>
  <c r="H121" i="2"/>
  <c r="H124" i="2"/>
  <c r="H125" i="2"/>
  <c r="H126" i="2"/>
  <c r="H130" i="2"/>
  <c r="H131" i="2"/>
  <c r="H132" i="2"/>
  <c r="H133" i="2"/>
  <c r="H134" i="2"/>
  <c r="H137" i="2"/>
  <c r="H138" i="2"/>
  <c r="H139" i="2"/>
  <c r="H142" i="2"/>
  <c r="H147" i="2"/>
  <c r="H151" i="2"/>
  <c r="H154" i="2"/>
  <c r="H157" i="2"/>
  <c r="H158" i="2"/>
  <c r="H161" i="2"/>
  <c r="H164" i="2"/>
  <c r="H166" i="2"/>
  <c r="H167" i="2"/>
  <c r="H170" i="2"/>
  <c r="H171" i="2"/>
  <c r="H175" i="2"/>
  <c r="H178" i="2"/>
  <c r="H181" i="2"/>
  <c r="H184" i="2"/>
  <c r="H187" i="2"/>
  <c r="H193" i="2"/>
  <c r="H196" i="2"/>
  <c r="H199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21" i="2"/>
  <c r="H222" i="2"/>
  <c r="H223" i="2"/>
  <c r="H225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F9" i="2"/>
  <c r="F10" i="2"/>
  <c r="F11" i="2"/>
  <c r="F12" i="2"/>
  <c r="F15" i="2"/>
  <c r="F16" i="2"/>
  <c r="F18" i="2"/>
  <c r="F19" i="2"/>
  <c r="F20" i="2"/>
  <c r="F21" i="2"/>
  <c r="F24" i="2"/>
  <c r="F26" i="2"/>
  <c r="F27" i="2"/>
  <c r="F28" i="2"/>
  <c r="F30" i="2"/>
  <c r="F33" i="2"/>
  <c r="F38" i="2"/>
  <c r="F41" i="2"/>
  <c r="F42" i="2"/>
  <c r="F43" i="2"/>
  <c r="F44" i="2"/>
  <c r="F52" i="2"/>
  <c r="F55" i="2"/>
  <c r="F61" i="2"/>
  <c r="F67" i="2"/>
  <c r="F71" i="2"/>
  <c r="F72" i="2"/>
  <c r="F73" i="2"/>
  <c r="F74" i="2"/>
  <c r="F75" i="2"/>
  <c r="F78" i="2"/>
  <c r="F79" i="2"/>
  <c r="F80" i="2"/>
  <c r="F81" i="2"/>
  <c r="F84" i="2"/>
  <c r="F90" i="2"/>
  <c r="F91" i="2"/>
  <c r="F93" i="2"/>
  <c r="F94" i="2"/>
  <c r="F99" i="2"/>
  <c r="F101" i="2"/>
  <c r="F102" i="2"/>
  <c r="F103" i="2"/>
  <c r="F105" i="2"/>
  <c r="F106" i="2"/>
  <c r="F115" i="2"/>
  <c r="F118" i="2"/>
  <c r="F119" i="2"/>
  <c r="F121" i="2"/>
  <c r="F124" i="2"/>
  <c r="F125" i="2"/>
  <c r="F130" i="2"/>
  <c r="F131" i="2"/>
  <c r="F132" i="2"/>
  <c r="F133" i="2"/>
  <c r="F134" i="2"/>
  <c r="F137" i="2"/>
  <c r="F138" i="2"/>
  <c r="F139" i="2"/>
  <c r="F142" i="2"/>
  <c r="F147" i="2"/>
  <c r="F157" i="2"/>
  <c r="F158" i="2"/>
  <c r="F161" i="2"/>
  <c r="F166" i="2"/>
  <c r="F167" i="2"/>
  <c r="F171" i="2"/>
  <c r="F175" i="2"/>
  <c r="F181" i="2"/>
  <c r="F184" i="2"/>
  <c r="F187" i="2"/>
  <c r="F193" i="2"/>
  <c r="F196" i="2"/>
  <c r="F199" i="2"/>
  <c r="F205" i="2"/>
  <c r="F207" i="2"/>
  <c r="F209" i="2"/>
  <c r="F211" i="2"/>
  <c r="F212" i="2"/>
  <c r="F213" i="2"/>
  <c r="F214" i="2"/>
  <c r="F215" i="2"/>
  <c r="F217" i="2"/>
  <c r="F221" i="2"/>
  <c r="F222" i="2"/>
  <c r="F223" i="2"/>
  <c r="F225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E17" i="2" l="1"/>
  <c r="F17" i="2" s="1"/>
  <c r="E203" i="2"/>
  <c r="F203" i="2" s="1"/>
  <c r="E228" i="2" l="1"/>
  <c r="F228" i="2" s="1"/>
  <c r="E83" i="2" l="1"/>
  <c r="F83" i="2" s="1"/>
  <c r="I17" i="2" l="1"/>
  <c r="I8" i="2"/>
  <c r="G8" i="2"/>
  <c r="I39" i="2"/>
  <c r="J39" i="2" s="1"/>
  <c r="G39" i="2"/>
  <c r="H39" i="2" s="1"/>
  <c r="I49" i="2"/>
  <c r="J49" i="2" s="1"/>
  <c r="G49" i="2"/>
  <c r="H49" i="2" s="1"/>
  <c r="I50" i="2"/>
  <c r="J50" i="2" s="1"/>
  <c r="G50" i="2"/>
  <c r="H50" i="2" s="1"/>
  <c r="I68" i="2"/>
  <c r="J68" i="2" s="1"/>
  <c r="G68" i="2"/>
  <c r="H68" i="2" s="1"/>
  <c r="I70" i="2"/>
  <c r="J70" i="2" s="1"/>
  <c r="G70" i="2"/>
  <c r="H70" i="2" s="1"/>
  <c r="I83" i="2"/>
  <c r="J83" i="2" s="1"/>
  <c r="G83" i="2"/>
  <c r="I228" i="2"/>
  <c r="J228" i="2" s="1"/>
  <c r="G228" i="2"/>
  <c r="H228" i="2" s="1"/>
  <c r="G17" i="2"/>
  <c r="H83" i="2" l="1"/>
  <c r="G82" i="2"/>
  <c r="E8" i="2"/>
  <c r="F8" i="2" s="1"/>
  <c r="E208" i="2"/>
  <c r="F208" i="2" s="1"/>
  <c r="E126" i="2"/>
  <c r="F126" i="2" s="1"/>
  <c r="E148" i="2" l="1"/>
  <c r="F148" i="2" s="1"/>
  <c r="G148" i="2"/>
  <c r="H148" i="2" s="1"/>
  <c r="I190" i="2" l="1"/>
  <c r="J190" i="2" s="1"/>
  <c r="G190" i="2"/>
  <c r="H190" i="2" s="1"/>
  <c r="E129" i="2"/>
  <c r="F129" i="2" s="1"/>
  <c r="E104" i="2"/>
  <c r="F104" i="2" s="1"/>
  <c r="E100" i="2" l="1"/>
  <c r="F100" i="2" s="1"/>
  <c r="E206" i="2"/>
  <c r="F206" i="2" s="1"/>
  <c r="G100" i="2" l="1"/>
  <c r="H100" i="2" s="1"/>
  <c r="I104" i="2" l="1"/>
  <c r="E190" i="2"/>
  <c r="F190" i="2" s="1"/>
  <c r="E40" i="2"/>
  <c r="F40" i="2" s="1"/>
  <c r="E22" i="2"/>
  <c r="F22" i="2" s="1"/>
  <c r="E14" i="2"/>
  <c r="F14" i="2" s="1"/>
  <c r="E7" i="2"/>
  <c r="I76" i="2"/>
  <c r="G76" i="2"/>
  <c r="E76" i="2"/>
  <c r="F76" i="2" s="1"/>
  <c r="I32" i="2"/>
  <c r="J32" i="2" s="1"/>
  <c r="G32" i="2"/>
  <c r="H32" i="2" s="1"/>
  <c r="E32" i="2"/>
  <c r="E70" i="2"/>
  <c r="F70" i="2" s="1"/>
  <c r="E66" i="2"/>
  <c r="F66" i="2" s="1"/>
  <c r="I90" i="2"/>
  <c r="J90" i="2" s="1"/>
  <c r="G90" i="2"/>
  <c r="H90" i="2" s="1"/>
  <c r="G63" i="2" l="1"/>
  <c r="H63" i="2" s="1"/>
  <c r="H76" i="2"/>
  <c r="E31" i="2"/>
  <c r="F31" i="2" s="1"/>
  <c r="F32" i="2"/>
  <c r="I63" i="2"/>
  <c r="J63" i="2" s="1"/>
  <c r="J76" i="2"/>
  <c r="F7" i="2"/>
  <c r="E6" i="2"/>
  <c r="I100" i="2"/>
  <c r="J100" i="2" s="1"/>
  <c r="J104" i="2"/>
  <c r="G129" i="2"/>
  <c r="H129" i="2" s="1"/>
  <c r="I129" i="2"/>
  <c r="J129" i="2" s="1"/>
  <c r="F6" i="2" l="1"/>
  <c r="E210" i="2"/>
  <c r="F210" i="2" s="1"/>
  <c r="E151" i="2"/>
  <c r="F151" i="2" s="1"/>
  <c r="E154" i="2"/>
  <c r="F154" i="2" s="1"/>
  <c r="E216" i="2"/>
  <c r="F216" i="2" s="1"/>
  <c r="E97" i="2"/>
  <c r="F97" i="2" s="1"/>
  <c r="E112" i="2"/>
  <c r="F112" i="2" s="1"/>
  <c r="E178" i="2"/>
  <c r="F178" i="2" s="1"/>
  <c r="E109" i="2" l="1"/>
  <c r="F109" i="2" s="1"/>
  <c r="E68" i="2"/>
  <c r="F68" i="2" s="1"/>
  <c r="E77" i="2" l="1"/>
  <c r="E63" i="2" l="1"/>
  <c r="F63" i="2" s="1"/>
  <c r="F77" i="2"/>
  <c r="E170" i="2"/>
  <c r="F170" i="2" s="1"/>
  <c r="E87" i="2"/>
  <c r="F87" i="2" s="1"/>
  <c r="E86" i="2"/>
  <c r="F86" i="2" s="1"/>
  <c r="E204" i="2" l="1"/>
  <c r="F204" i="2" s="1"/>
  <c r="E202" i="2"/>
  <c r="F202" i="2" s="1"/>
  <c r="G201" i="2"/>
  <c r="I201" i="2"/>
  <c r="E164" i="2"/>
  <c r="F164" i="2" s="1"/>
  <c r="G195" i="2"/>
  <c r="H195" i="2" s="1"/>
  <c r="I195" i="2"/>
  <c r="J195" i="2" s="1"/>
  <c r="E195" i="2"/>
  <c r="F195" i="2" s="1"/>
  <c r="E53" i="2"/>
  <c r="F53" i="2" s="1"/>
  <c r="E58" i="2"/>
  <c r="F58" i="2" s="1"/>
  <c r="E39" i="2"/>
  <c r="F39" i="2" s="1"/>
  <c r="E49" i="2"/>
  <c r="F49" i="2" s="1"/>
  <c r="E50" i="2"/>
  <c r="F50" i="2" s="1"/>
  <c r="I194" i="2" l="1"/>
  <c r="J194" i="2" s="1"/>
  <c r="E194" i="2"/>
  <c r="F194" i="2" s="1"/>
  <c r="G194" i="2"/>
  <c r="H194" i="2" s="1"/>
  <c r="G200" i="2"/>
  <c r="H200" i="2" s="1"/>
  <c r="H201" i="2"/>
  <c r="I200" i="2"/>
  <c r="J200" i="2" s="1"/>
  <c r="J201" i="2"/>
  <c r="E201" i="2"/>
  <c r="G192" i="2"/>
  <c r="I192" i="2"/>
  <c r="E192" i="2"/>
  <c r="G7" i="2"/>
  <c r="I7" i="2"/>
  <c r="G14" i="2"/>
  <c r="I14" i="2"/>
  <c r="G22" i="2"/>
  <c r="H22" i="2" s="1"/>
  <c r="I22" i="2"/>
  <c r="J22" i="2" s="1"/>
  <c r="G29" i="2"/>
  <c r="H29" i="2" s="1"/>
  <c r="I29" i="2"/>
  <c r="J29" i="2" s="1"/>
  <c r="E29" i="2"/>
  <c r="G31" i="2"/>
  <c r="H31" i="2" s="1"/>
  <c r="I31" i="2"/>
  <c r="J31" i="2" s="1"/>
  <c r="G37" i="2"/>
  <c r="H37" i="2" s="1"/>
  <c r="I37" i="2"/>
  <c r="J37" i="2" s="1"/>
  <c r="E37" i="2"/>
  <c r="G40" i="2"/>
  <c r="H40" i="2" s="1"/>
  <c r="I40" i="2"/>
  <c r="J40" i="2" s="1"/>
  <c r="G48" i="2"/>
  <c r="H48" i="2" s="1"/>
  <c r="I48" i="2"/>
  <c r="J48" i="2" s="1"/>
  <c r="E48" i="2"/>
  <c r="F48" i="2" s="1"/>
  <c r="G51" i="2"/>
  <c r="H51" i="2" s="1"/>
  <c r="I51" i="2"/>
  <c r="J51" i="2" s="1"/>
  <c r="E51" i="2"/>
  <c r="F51" i="2" s="1"/>
  <c r="G54" i="2"/>
  <c r="H54" i="2" s="1"/>
  <c r="I54" i="2"/>
  <c r="J54" i="2" s="1"/>
  <c r="E54" i="2"/>
  <c r="F54" i="2" s="1"/>
  <c r="G57" i="2"/>
  <c r="I57" i="2"/>
  <c r="E57" i="2"/>
  <c r="H82" i="2"/>
  <c r="I82" i="2"/>
  <c r="J82" i="2" s="1"/>
  <c r="E82" i="2"/>
  <c r="F82" i="2" s="1"/>
  <c r="G85" i="2"/>
  <c r="H85" i="2" s="1"/>
  <c r="I85" i="2"/>
  <c r="J85" i="2" s="1"/>
  <c r="E85" i="2"/>
  <c r="F85" i="2" s="1"/>
  <c r="G89" i="2"/>
  <c r="H89" i="2" s="1"/>
  <c r="I89" i="2"/>
  <c r="J89" i="2" s="1"/>
  <c r="E89" i="2"/>
  <c r="F89" i="2" s="1"/>
  <c r="G92" i="2"/>
  <c r="H92" i="2" s="1"/>
  <c r="I92" i="2"/>
  <c r="J92" i="2" s="1"/>
  <c r="E92" i="2"/>
  <c r="F92" i="2" s="1"/>
  <c r="G96" i="2"/>
  <c r="H96" i="2" s="1"/>
  <c r="I96" i="2"/>
  <c r="J96" i="2" s="1"/>
  <c r="E96" i="2"/>
  <c r="F96" i="2" s="1"/>
  <c r="G108" i="2"/>
  <c r="G107" i="2" s="1"/>
  <c r="I108" i="2"/>
  <c r="E108" i="2"/>
  <c r="G111" i="2"/>
  <c r="I111" i="2"/>
  <c r="E111" i="2"/>
  <c r="G114" i="2"/>
  <c r="I114" i="2"/>
  <c r="E114" i="2"/>
  <c r="G123" i="2"/>
  <c r="I123" i="2"/>
  <c r="E123" i="2"/>
  <c r="I128" i="2"/>
  <c r="J128" i="2" s="1"/>
  <c r="G128" i="2"/>
  <c r="H128" i="2" s="1"/>
  <c r="E128" i="2"/>
  <c r="F128" i="2" s="1"/>
  <c r="G136" i="2"/>
  <c r="I136" i="2"/>
  <c r="E136" i="2"/>
  <c r="G141" i="2"/>
  <c r="I141" i="2"/>
  <c r="E141" i="2"/>
  <c r="G145" i="2"/>
  <c r="I145" i="2"/>
  <c r="E145" i="2"/>
  <c r="G150" i="2"/>
  <c r="H150" i="2" s="1"/>
  <c r="I150" i="2"/>
  <c r="J150" i="2" s="1"/>
  <c r="E150" i="2"/>
  <c r="G153" i="2"/>
  <c r="I153" i="2"/>
  <c r="J153" i="2" s="1"/>
  <c r="E153" i="2"/>
  <c r="F153" i="2" s="1"/>
  <c r="G156" i="2"/>
  <c r="I156" i="2"/>
  <c r="E156" i="2"/>
  <c r="G160" i="2"/>
  <c r="I160" i="2"/>
  <c r="E160" i="2"/>
  <c r="G163" i="2"/>
  <c r="H163" i="2" s="1"/>
  <c r="I163" i="2"/>
  <c r="J163" i="2" s="1"/>
  <c r="E163" i="2"/>
  <c r="F163" i="2" s="1"/>
  <c r="G165" i="2"/>
  <c r="H165" i="2" s="1"/>
  <c r="I165" i="2"/>
  <c r="J165" i="2" s="1"/>
  <c r="E165" i="2"/>
  <c r="F165" i="2" s="1"/>
  <c r="G169" i="2"/>
  <c r="I169" i="2"/>
  <c r="E169" i="2"/>
  <c r="G174" i="2"/>
  <c r="I174" i="2"/>
  <c r="E174" i="2"/>
  <c r="G177" i="2"/>
  <c r="I177" i="2"/>
  <c r="E177" i="2"/>
  <c r="G180" i="2"/>
  <c r="I180" i="2"/>
  <c r="E180" i="2"/>
  <c r="G183" i="2"/>
  <c r="I183" i="2"/>
  <c r="E183" i="2"/>
  <c r="G186" i="2"/>
  <c r="I186" i="2"/>
  <c r="E186" i="2"/>
  <c r="G189" i="2"/>
  <c r="I189" i="2"/>
  <c r="E189" i="2"/>
  <c r="G198" i="2"/>
  <c r="I198" i="2"/>
  <c r="E198" i="2"/>
  <c r="G60" i="2"/>
  <c r="I60" i="2"/>
  <c r="E60" i="2"/>
  <c r="E120" i="2"/>
  <c r="F120" i="2" s="1"/>
  <c r="G120" i="2"/>
  <c r="I120" i="2"/>
  <c r="J120" i="2" s="1"/>
  <c r="E117" i="2"/>
  <c r="F117" i="2" s="1"/>
  <c r="G117" i="2"/>
  <c r="H117" i="2" s="1"/>
  <c r="I117" i="2"/>
  <c r="E59" i="2" l="1"/>
  <c r="F59" i="2" s="1"/>
  <c r="F60" i="2"/>
  <c r="E182" i="2"/>
  <c r="F182" i="2" s="1"/>
  <c r="F183" i="2"/>
  <c r="E168" i="2"/>
  <c r="F168" i="2" s="1"/>
  <c r="F169" i="2"/>
  <c r="E155" i="2"/>
  <c r="F155" i="2" s="1"/>
  <c r="F156" i="2"/>
  <c r="I135" i="2"/>
  <c r="J135" i="2" s="1"/>
  <c r="J136" i="2"/>
  <c r="I110" i="2"/>
  <c r="J110" i="2" s="1"/>
  <c r="J111" i="2"/>
  <c r="E116" i="2"/>
  <c r="F116" i="2" s="1"/>
  <c r="I59" i="2"/>
  <c r="J59" i="2" s="1"/>
  <c r="J60" i="2"/>
  <c r="G197" i="2"/>
  <c r="H197" i="2" s="1"/>
  <c r="H198" i="2"/>
  <c r="E185" i="2"/>
  <c r="F185" i="2" s="1"/>
  <c r="F186" i="2"/>
  <c r="I182" i="2"/>
  <c r="J182" i="2" s="1"/>
  <c r="J183" i="2"/>
  <c r="G179" i="2"/>
  <c r="H179" i="2" s="1"/>
  <c r="H180" i="2"/>
  <c r="E173" i="2"/>
  <c r="F173" i="2" s="1"/>
  <c r="F174" i="2"/>
  <c r="I168" i="2"/>
  <c r="J168" i="2" s="1"/>
  <c r="J169" i="2"/>
  <c r="E159" i="2"/>
  <c r="F159" i="2" s="1"/>
  <c r="F160" i="2"/>
  <c r="I155" i="2"/>
  <c r="J155" i="2" s="1"/>
  <c r="J156" i="2"/>
  <c r="G149" i="2"/>
  <c r="H149" i="2" s="1"/>
  <c r="H153" i="2"/>
  <c r="E144" i="2"/>
  <c r="F144" i="2" s="1"/>
  <c r="F145" i="2"/>
  <c r="I140" i="2"/>
  <c r="J140" i="2" s="1"/>
  <c r="J141" i="2"/>
  <c r="G135" i="2"/>
  <c r="H135" i="2" s="1"/>
  <c r="H136" i="2"/>
  <c r="E122" i="2"/>
  <c r="F122" i="2" s="1"/>
  <c r="F123" i="2"/>
  <c r="I113" i="2"/>
  <c r="J113" i="2" s="1"/>
  <c r="J114" i="2"/>
  <c r="G110" i="2"/>
  <c r="H110" i="2" s="1"/>
  <c r="H111" i="2"/>
  <c r="I56" i="2"/>
  <c r="J56" i="2" s="1"/>
  <c r="J57" i="2"/>
  <c r="I191" i="2"/>
  <c r="J191" i="2" s="1"/>
  <c r="J192" i="2"/>
  <c r="G188" i="2"/>
  <c r="H188" i="2" s="1"/>
  <c r="H189" i="2"/>
  <c r="H107" i="2"/>
  <c r="H108" i="2"/>
  <c r="E191" i="2"/>
  <c r="F191" i="2" s="1"/>
  <c r="F192" i="2"/>
  <c r="I116" i="2"/>
  <c r="J116" i="2" s="1"/>
  <c r="J117" i="2"/>
  <c r="G116" i="2"/>
  <c r="H116" i="2" s="1"/>
  <c r="H120" i="2"/>
  <c r="G59" i="2"/>
  <c r="H59" i="2" s="1"/>
  <c r="H60" i="2"/>
  <c r="E188" i="2"/>
  <c r="F188" i="2" s="1"/>
  <c r="F189" i="2"/>
  <c r="I185" i="2"/>
  <c r="J185" i="2" s="1"/>
  <c r="J186" i="2"/>
  <c r="G182" i="2"/>
  <c r="H182" i="2" s="1"/>
  <c r="H183" i="2"/>
  <c r="E176" i="2"/>
  <c r="F176" i="2" s="1"/>
  <c r="F177" i="2"/>
  <c r="I173" i="2"/>
  <c r="J173" i="2" s="1"/>
  <c r="J174" i="2"/>
  <c r="G168" i="2"/>
  <c r="H168" i="2" s="1"/>
  <c r="H169" i="2"/>
  <c r="I159" i="2"/>
  <c r="J159" i="2" s="1"/>
  <c r="J160" i="2"/>
  <c r="G155" i="2"/>
  <c r="H155" i="2" s="1"/>
  <c r="H156" i="2"/>
  <c r="E149" i="2"/>
  <c r="F149" i="2" s="1"/>
  <c r="F150" i="2"/>
  <c r="I144" i="2"/>
  <c r="J144" i="2" s="1"/>
  <c r="J145" i="2"/>
  <c r="G140" i="2"/>
  <c r="H140" i="2" s="1"/>
  <c r="H141" i="2"/>
  <c r="I122" i="2"/>
  <c r="J122" i="2" s="1"/>
  <c r="J123" i="2"/>
  <c r="G113" i="2"/>
  <c r="H113" i="2" s="1"/>
  <c r="H114" i="2"/>
  <c r="E107" i="2"/>
  <c r="F107" i="2" s="1"/>
  <c r="F108" i="2"/>
  <c r="G56" i="2"/>
  <c r="H56" i="2" s="1"/>
  <c r="H57" i="2"/>
  <c r="E36" i="2"/>
  <c r="F36" i="2" s="1"/>
  <c r="F37" i="2"/>
  <c r="I6" i="2"/>
  <c r="G191" i="2"/>
  <c r="H191" i="2" s="1"/>
  <c r="H192" i="2"/>
  <c r="I197" i="2"/>
  <c r="J197" i="2" s="1"/>
  <c r="J198" i="2"/>
  <c r="I179" i="2"/>
  <c r="J179" i="2" s="1"/>
  <c r="J180" i="2"/>
  <c r="G176" i="2"/>
  <c r="H176" i="2" s="1"/>
  <c r="H177" i="2"/>
  <c r="E140" i="2"/>
  <c r="F140" i="2" s="1"/>
  <c r="F141" i="2"/>
  <c r="E113" i="2"/>
  <c r="F113" i="2" s="1"/>
  <c r="F114" i="2"/>
  <c r="E56" i="2"/>
  <c r="F56" i="2" s="1"/>
  <c r="F57" i="2"/>
  <c r="E197" i="2"/>
  <c r="F197" i="2" s="1"/>
  <c r="F198" i="2"/>
  <c r="I188" i="2"/>
  <c r="J188" i="2" s="1"/>
  <c r="J189" i="2"/>
  <c r="G185" i="2"/>
  <c r="H185" i="2" s="1"/>
  <c r="H186" i="2"/>
  <c r="E179" i="2"/>
  <c r="F179" i="2" s="1"/>
  <c r="F180" i="2"/>
  <c r="I176" i="2"/>
  <c r="J176" i="2" s="1"/>
  <c r="J177" i="2"/>
  <c r="G173" i="2"/>
  <c r="H173" i="2" s="1"/>
  <c r="H174" i="2"/>
  <c r="G159" i="2"/>
  <c r="H159" i="2" s="1"/>
  <c r="H160" i="2"/>
  <c r="G144" i="2"/>
  <c r="H144" i="2" s="1"/>
  <c r="H145" i="2"/>
  <c r="E135" i="2"/>
  <c r="F135" i="2" s="1"/>
  <c r="F136" i="2"/>
  <c r="G122" i="2"/>
  <c r="H122" i="2" s="1"/>
  <c r="H123" i="2"/>
  <c r="E110" i="2"/>
  <c r="F110" i="2" s="1"/>
  <c r="F111" i="2"/>
  <c r="I107" i="2"/>
  <c r="J107" i="2" s="1"/>
  <c r="J108" i="2"/>
  <c r="E13" i="2"/>
  <c r="F29" i="2"/>
  <c r="G6" i="2"/>
  <c r="E200" i="2"/>
  <c r="F200" i="2" s="1"/>
  <c r="F201" i="2"/>
  <c r="E162" i="2"/>
  <c r="F162" i="2" s="1"/>
  <c r="E62" i="2"/>
  <c r="F62" i="2" s="1"/>
  <c r="I162" i="2"/>
  <c r="J162" i="2" s="1"/>
  <c r="I149" i="2"/>
  <c r="G47" i="2"/>
  <c r="H47" i="2" s="1"/>
  <c r="G36" i="2"/>
  <c r="H36" i="2" s="1"/>
  <c r="I13" i="2"/>
  <c r="G162" i="2"/>
  <c r="H162" i="2" s="1"/>
  <c r="G95" i="2"/>
  <c r="H95" i="2" s="1"/>
  <c r="I95" i="2"/>
  <c r="J95" i="2" s="1"/>
  <c r="E95" i="2"/>
  <c r="F95" i="2" s="1"/>
  <c r="G62" i="2"/>
  <c r="H62" i="2" s="1"/>
  <c r="I62" i="2"/>
  <c r="J62" i="2" s="1"/>
  <c r="I36" i="2"/>
  <c r="J36" i="2" s="1"/>
  <c r="G13" i="2"/>
  <c r="E47" i="2"/>
  <c r="F47" i="2" s="1"/>
  <c r="I47" i="2"/>
  <c r="J47" i="2" s="1"/>
  <c r="G143" i="2" l="1"/>
  <c r="H143" i="2" s="1"/>
  <c r="G127" i="2"/>
  <c r="H127" i="2" s="1"/>
  <c r="I127" i="2"/>
  <c r="J127" i="2" s="1"/>
  <c r="I143" i="2"/>
  <c r="J143" i="2" s="1"/>
  <c r="J149" i="2"/>
  <c r="E127" i="2"/>
  <c r="F127" i="2" s="1"/>
  <c r="F13" i="2"/>
  <c r="E5" i="2"/>
  <c r="F5" i="2" s="1"/>
  <c r="E143" i="2"/>
  <c r="F143" i="2" s="1"/>
  <c r="G5" i="2"/>
  <c r="I5" i="2"/>
  <c r="G246" i="2" l="1"/>
  <c r="E246" i="2"/>
  <c r="F246" i="2" s="1"/>
  <c r="I246" i="2"/>
</calcChain>
</file>

<file path=xl/sharedStrings.xml><?xml version="1.0" encoding="utf-8"?>
<sst xmlns="http://schemas.openxmlformats.org/spreadsheetml/2006/main" count="494" uniqueCount="478">
  <si>
    <t>Ц.ст.</t>
  </si>
  <si>
    <t>Сумма на 2022 год</t>
  </si>
  <si>
    <t>Сумма на 2023 год</t>
  </si>
  <si>
    <t xml:space="preserve">  Муниципальная программа "Развитие образования в Черниговском муниципальном районе" на 2020-2027 годы</t>
  </si>
  <si>
    <t>0100000000</t>
  </si>
  <si>
    <t>0110000000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</si>
  <si>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</si>
  <si>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</si>
  <si>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</si>
  <si>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</si>
  <si>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</si>
  <si>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</si>
  <si>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</si>
  <si>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</si>
  <si>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</si>
  <si>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</si>
  <si>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</si>
  <si>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>0120000000</t>
  </si>
  <si>
    <t>0120100000</t>
  </si>
  <si>
    <t xml:space="preserve">        Организация и проведение единого государственного экзамена</t>
  </si>
  <si>
    <t>0120120040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</si>
  <si>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</si>
  <si>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</si>
  <si>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</si>
  <si>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</si>
  <si>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</si>
  <si>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</si>
  <si>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</si>
  <si>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</si>
  <si>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</si>
  <si>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>0120200000</t>
  </si>
  <si>
    <t xml:space="preserve">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</si>
  <si>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</si>
  <si>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</si>
  <si>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</si>
  <si>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</si>
  <si>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</si>
  <si>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</si>
  <si>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</si>
  <si>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</si>
  <si>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</si>
  <si>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 xml:space="preserve">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</si>
  <si>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</si>
  <si>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</si>
  <si>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</si>
  <si>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</si>
  <si>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</si>
  <si>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</si>
  <si>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</si>
  <si>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>0130000000</t>
  </si>
  <si>
    <t>0130100000</t>
  </si>
  <si>
    <t xml:space="preserve">        Проведение мероприятий для детей и молодежи</t>
  </si>
  <si>
    <t>0130120030</t>
  </si>
  <si>
    <t>0130170010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</si>
  <si>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</si>
  <si>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</si>
  <si>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</si>
  <si>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</si>
  <si>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</si>
  <si>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</si>
  <si>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</si>
  <si>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</si>
  <si>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</si>
  <si>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>0140000000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</si>
  <si>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</si>
  <si>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</si>
  <si>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</si>
  <si>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</si>
  <si>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</si>
  <si>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</si>
  <si>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</si>
  <si>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</si>
  <si>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>0140221100</t>
  </si>
  <si>
    <t>0140300000</t>
  </si>
  <si>
    <t xml:space="preserve">        Поддержка талантливой молодежи Черниговского района</t>
  </si>
  <si>
    <t>0140320090</t>
  </si>
  <si>
    <t>0150000000</t>
  </si>
  <si>
    <t>0150100000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</si>
  <si>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</si>
  <si>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</si>
  <si>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Муниципальная программа "Комплексное развитие сельских территорий" на 2020-2025 годы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</si>
  <si>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</si>
  <si>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</si>
  <si>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</si>
  <si>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</si>
  <si>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</si>
  <si>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Муниципальная программа "Развитие культуры в Черниговском районе" на 2017-2024 годы</t>
  </si>
  <si>
    <t>0300000000</t>
  </si>
  <si>
    <t>0300100000</t>
  </si>
  <si>
    <t>0300170010</t>
  </si>
  <si>
    <t>0300170020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</si>
  <si>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</si>
  <si>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</si>
  <si>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</si>
  <si>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</si>
  <si>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</si>
  <si>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</si>
  <si>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</si>
  <si>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</si>
  <si>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</si>
  <si>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</si>
  <si>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</si>
  <si>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</si>
  <si>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</si>
  <si>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</si>
  <si>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</si>
  <si>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</si>
  <si>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</si>
  <si>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</si>
  <si>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</si>
  <si>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</si>
  <si>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0300200000</t>
  </si>
  <si>
    <t>0300270010</t>
  </si>
  <si>
    <t xml:space="preserve">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</si>
  <si>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</si>
  <si>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</si>
  <si>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</si>
  <si>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</si>
  <si>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</si>
  <si>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</si>
  <si>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 xml:space="preserve">      Обеспечение качественно нового уровня развития инфраструктуры культуры</t>
  </si>
  <si>
    <t>030A100000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</si>
  <si>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</si>
  <si>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030A155191</t>
  </si>
  <si>
    <t xml:space="preserve">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</si>
  <si>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</si>
  <si>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Создание условий для реализации творческого потенциала нации ("Творческие люди")</t>
  </si>
  <si>
    <t>030A200000</t>
  </si>
  <si>
    <t xml:space="preserve">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</si>
  <si>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</si>
  <si>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Субсидии на государственную поддержку муниципальных учреждений культуры</t>
  </si>
  <si>
    <t>030A255195</t>
  </si>
  <si>
    <t xml:space="preserve">  Муниципальная программа "Развитие физической культуры и спорта в Черниговском муниципальном районе" на 2017-2025 годы</t>
  </si>
  <si>
    <t>0400000000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</si>
  <si>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</si>
  <si>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</si>
  <si>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</si>
  <si>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  Расходы на развитие спортивной инфраструктуры, находящейся в муниципальной собственности Черниговского района</t>
  </si>
  <si>
    <t>0400170021</t>
  </si>
  <si>
    <t>040P500000</t>
  </si>
  <si>
    <t xml:space="preserve">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</si>
  <si>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</si>
  <si>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</si>
  <si>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</si>
  <si>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</si>
  <si>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</si>
  <si>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</si>
  <si>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</si>
  <si>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</si>
  <si>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</si>
  <si>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</si>
  <si>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Муниципальная программа "Формирование информационного общества в Черниговском районе" на 2020-2024 годы</t>
  </si>
  <si>
    <t>0700000000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</si>
  <si>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</si>
  <si>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</si>
  <si>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</si>
  <si>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</si>
  <si>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</si>
  <si>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</si>
  <si>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</si>
  <si>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</si>
  <si>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</si>
  <si>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</si>
  <si>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</si>
  <si>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</si>
  <si>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</si>
  <si>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</si>
  <si>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</si>
  <si>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</si>
  <si>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 xml:space="preserve">  Муниципальная программа "Развитие дорожного хозяйства и транспорта в Черниговском районе" на 2018-2024 годы</t>
  </si>
  <si>
    <t>1100000000</t>
  </si>
  <si>
    <t>1110000000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</si>
  <si>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</si>
  <si>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</si>
  <si>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</si>
  <si>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</si>
  <si>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</si>
  <si>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</si>
  <si>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</si>
  <si>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</si>
  <si>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</si>
  <si>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1120000000</t>
  </si>
  <si>
    <t>1120100000</t>
  </si>
  <si>
    <t xml:space="preserve">        Мероприятия по организации транспортного обслуживания населения автомобильным транспортом</t>
  </si>
  <si>
    <t>1120120470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</si>
  <si>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</si>
  <si>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</si>
  <si>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</si>
  <si>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</si>
  <si>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>1130000000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</si>
  <si>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</si>
  <si>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</si>
  <si>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</si>
  <si>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 xml:space="preserve">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</si>
  <si>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</si>
  <si>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>1310000000</t>
  </si>
  <si>
    <t>1310100000</t>
  </si>
  <si>
    <t xml:space="preserve">        Расходы на подготовку к эксплуатации строящегося объекта - системы водоснабжения и системы очистки воды в с. Черниговка</t>
  </si>
  <si>
    <t>1310100080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</si>
  <si>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</si>
  <si>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</si>
  <si>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>1320000000</t>
  </si>
  <si>
    <t>1320100000</t>
  </si>
  <si>
    <t xml:space="preserve">        Ремонт (капитальный ремонт) объектов коммунального хозяйства</t>
  </si>
  <si>
    <t>1320120410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</si>
  <si>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</si>
  <si>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</si>
  <si>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</si>
  <si>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>1330000000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</si>
  <si>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</si>
  <si>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</si>
  <si>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</si>
  <si>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</si>
  <si>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</si>
  <si>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</si>
  <si>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</si>
  <si>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</si>
  <si>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</si>
  <si>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</si>
  <si>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</si>
  <si>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>1400000000</t>
  </si>
  <si>
    <t>1400100000</t>
  </si>
  <si>
    <t>1400110030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</si>
  <si>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</si>
  <si>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</si>
  <si>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</si>
  <si>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</si>
  <si>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</si>
  <si>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</si>
  <si>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</si>
  <si>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</si>
  <si>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</si>
  <si>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</si>
  <si>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Поддержка социально значимых проектов на территории Черниговского района</t>
  </si>
  <si>
    <t>1500120131</t>
  </si>
  <si>
    <t xml:space="preserve">  Муниципальная программа "Профилактика наркомании на территории Черниговского муниципального района" на 2017-2024 годы</t>
  </si>
  <si>
    <t>1600000000</t>
  </si>
  <si>
    <t>1600100000</t>
  </si>
  <si>
    <t xml:space="preserve">        Мероприятия по противодействию распространения наркотиков</t>
  </si>
  <si>
    <t>1600120240</t>
  </si>
  <si>
    <t xml:space="preserve">  Муниципальная программа "Патриотическое воспитание граждан Черниговского муниципального района" на 2017-2024 годы</t>
  </si>
  <si>
    <t>1700000000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</si>
  <si>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</si>
  <si>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</si>
  <si>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</si>
  <si>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 xml:space="preserve">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</si>
  <si>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</si>
  <si>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</si>
  <si>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</si>
  <si>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</si>
  <si>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</si>
  <si>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</si>
  <si>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</si>
  <si>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</si>
  <si>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</si>
  <si>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 xml:space="preserve">  Муниципальная программа "Молодежь района" на 2017-2025 годы</t>
  </si>
  <si>
    <t>2000000000</t>
  </si>
  <si>
    <t>2000100000</t>
  </si>
  <si>
    <t>2000120030</t>
  </si>
  <si>
    <t xml:space="preserve">  Муниципальная программа "Обеспечение жильем молодых семей Черниговского района" на 2017-2025 годы</t>
  </si>
  <si>
    <t>2100000000</t>
  </si>
  <si>
    <t>2100100000</t>
  </si>
  <si>
    <t>21001L4970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</si>
  <si>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</si>
  <si>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</si>
  <si>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>2200100000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</si>
  <si>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</si>
  <si>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</si>
  <si>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Муниципальная программа "О противодействии коррупции в Администрации Черниговского района" на 2019-2024 годы</t>
  </si>
  <si>
    <t>2400000000</t>
  </si>
  <si>
    <t>2400100000</t>
  </si>
  <si>
    <t xml:space="preserve">        Мероприятия по противодействию коррупции</t>
  </si>
  <si>
    <t>2400120600</t>
  </si>
  <si>
    <t>2500000000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</si>
  <si>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</si>
  <si>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</si>
  <si>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</si>
  <si>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</si>
  <si>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</si>
  <si>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</si>
  <si>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</si>
  <si>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 xml:space="preserve">        Глава Черниговского муниципального района</t>
  </si>
  <si>
    <t>9999910010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</si>
  <si>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</si>
  <si>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</si>
  <si>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</si>
  <si>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</si>
  <si>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</si>
  <si>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  Руководитель контрольно -счетной комиссии Черниговского района</t>
  </si>
  <si>
    <t>9999910060</t>
  </si>
  <si>
    <t xml:space="preserve">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</si>
  <si>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</si>
  <si>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Мероприятия по землеустройству и землепользованию</t>
  </si>
  <si>
    <t>9999920020</t>
  </si>
  <si>
    <t xml:space="preserve">        Создание условий для оказания медицинской помощи населению на территории Черниговского района</t>
  </si>
  <si>
    <t>9999920050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</si>
  <si>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</si>
  <si>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</si>
  <si>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</si>
  <si>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</si>
  <si>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Резервный фонд Администрации Черниговского муниципального района</t>
  </si>
  <si>
    <t>9999920280</t>
  </si>
  <si>
    <t xml:space="preserve">        Расходы, связанные с исполнением судебных актов и решений налоговых органов</t>
  </si>
  <si>
    <t>9999920290</t>
  </si>
  <si>
    <t>9999920360</t>
  </si>
  <si>
    <t xml:space="preserve">        Расходы на проведение мероприятий по благоустройству и содержанию территории Черниговского района</t>
  </si>
  <si>
    <t>9999920420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</si>
  <si>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</si>
  <si>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</si>
  <si>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</si>
  <si>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</si>
  <si>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</si>
  <si>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</si>
  <si>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</si>
  <si>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</si>
  <si>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Субвенции на проведение Всероссийской переписи населения 2020 года</t>
  </si>
  <si>
    <t>9999954690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</si>
  <si>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</si>
  <si>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</si>
  <si>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</si>
  <si>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Расходы по содержанию помещения отдела ЗАГС за счет средств бюджета Черниговского района</t>
  </si>
  <si>
    <t>9999970011</t>
  </si>
  <si>
    <t xml:space="preserve">        Расходы на обеспечение информационной безопасности</t>
  </si>
  <si>
    <t>9999970090</t>
  </si>
  <si>
    <t xml:space="preserve">        Пенсии за выслугу лет муниципальным служащим Черниговского района</t>
  </si>
  <si>
    <t>9999980010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</si>
  <si>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</si>
  <si>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</si>
  <si>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</si>
  <si>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</si>
  <si>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</si>
  <si>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</si>
  <si>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</si>
  <si>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</si>
  <si>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</si>
  <si>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</si>
  <si>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</si>
  <si>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</si>
  <si>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</si>
  <si>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</si>
  <si>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</si>
  <si>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</si>
  <si>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</si>
  <si>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</si>
  <si>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</si>
  <si>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</si>
  <si>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Всего расходов:   </t>
  </si>
  <si>
    <t>Сумма на 2024 год</t>
  </si>
  <si>
    <t>Наименование</t>
  </si>
  <si>
    <t>09 0 01 00000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</si>
  <si>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района Приморского края" на 2022-2027 годы</t>
  </si>
  <si>
    <t>09 0 01 20500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</si>
  <si>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района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</si>
  <si>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</si>
  <si>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09 0 01 20510</t>
  </si>
  <si>
    <t>09 0 02 00000</t>
  </si>
  <si>
    <t>09 0 02 20800</t>
  </si>
  <si>
    <t>Расходы на организацию выполнения и осуществления мер пожарной безопасности, противопожарная пропаганда</t>
  </si>
  <si>
    <r>
  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</t>
    </r>
    <r>
      <rPr>
        <b/>
        <sz val="10"/>
        <rFont val="Times New Roman"/>
        <family val="1"/>
        <charset val="204"/>
      </rPr>
      <t>25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годы</t>
    </r>
  </si>
  <si>
    <r>
  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</t>
    </r>
    <r>
      <rPr>
        <b/>
        <sz val="10"/>
        <rFont val="Times New Roman"/>
        <family val="1"/>
        <charset val="204"/>
      </rPr>
      <t>24</t>
    </r>
    <r>
      <rPr>
        <b/>
        <sz val="10"/>
        <color rgb="FF000000"/>
        <rFont val="Times New Roman"/>
        <family val="1"/>
        <charset val="204"/>
      </rPr>
      <t xml:space="preserve"> годы</t>
    </r>
  </si>
  <si>
    <t xml:space="preserve">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</si>
  <si>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</si>
  <si>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Расходы на обеспечение деятельности (оказание услуг, выполнение работ) муниципального бюджетного учреждения культуры «Черниговский районный центр культуры и досуга» </t>
  </si>
  <si>
    <t>040P592190</t>
  </si>
  <si>
    <t xml:space="preserve">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</si>
  <si>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0300172010</t>
  </si>
  <si>
    <t xml:space="preserve">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</si>
  <si>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040P592230</t>
  </si>
  <si>
    <t xml:space="preserve">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</si>
  <si>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040P5S2230</t>
  </si>
  <si>
    <t xml:space="preserve">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</si>
  <si>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0300192470</t>
  </si>
  <si>
    <t>03001S2470</t>
  </si>
  <si>
    <t xml:space="preserve">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</si>
  <si>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01201R3040</t>
  </si>
  <si>
    <t xml:space="preserve">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</si>
  <si>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Тип структурного элемента "Развитие системы дошкольного образования Черниговского района на 2020-2027 годы"</t>
  </si>
  <si>
    <t xml:space="preserve">    Тип структурного элемента "Развитие системы общего образования Черниговского района на 2020-2027 годы"</t>
  </si>
  <si>
    <t xml:space="preserve">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</si>
  <si>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</si>
  <si>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   Тип структурного элемента "Пожарная безопасность в образовательных учреждениях Черниговского района на 2020-2027 годы"</t>
  </si>
  <si>
    <t xml:space="preserve">   Тип структурного элемента "Ремонт и содержание дорог местного значения Черниговского муниципального района Приморского края"</t>
  </si>
  <si>
    <t xml:space="preserve">    Тип структурного элемента "Развитие транспортного хозяйства Черниговского района"</t>
  </si>
  <si>
    <t xml:space="preserve">    Тип структурного элемента "Повышение безопасности дорожного движения на территории Черниговского района"</t>
  </si>
  <si>
    <t xml:space="preserve">    Тип структурного элемента "Чистая вода" на 2017-2024 годы</t>
  </si>
  <si>
    <t xml:space="preserve">    Тип структурного элемента "Развитие, ремонт (капитальный ремонт) и содержание объектов коммунальной инфраструктуры"</t>
  </si>
  <si>
    <t xml:space="preserve">   Тип структурного элемента "Организация снабжения населения твердым топливом (дровами)"</t>
  </si>
  <si>
    <t xml:space="preserve">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районе" на 2018-2024 годы</t>
  </si>
  <si>
    <t xml:space="preserve">      Комплекс процессных мероприятий "Реализация образовательных программ дошкольного образования"</t>
  </si>
  <si>
    <t xml:space="preserve">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</si>
  <si>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Комплекс процессных мероприятий "Развитие инфраструктуры общеобразовательных организаций"</t>
  </si>
  <si>
    <t xml:space="preserve">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</si>
  <si>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Комплекс процессных мероприятий "Организация и обеспечение отдыха и оздоровления детей"</t>
  </si>
  <si>
    <t xml:space="preserve">     Комплекс процессных мероприятий "Обеспечение деятельности учреждений и функций органов местного самоуправления"</t>
  </si>
  <si>
    <t xml:space="preserve">      Комплекс процессных мероприятий "Развитие кадрового потенциала системы образования"</t>
  </si>
  <si>
    <t xml:space="preserve">      Комплекс процессных мероприятий "Поддержка талантливой молодежи"</t>
  </si>
  <si>
    <t xml:space="preserve">     Комплекс процессных мероприятий "Повышение пожарной безопасности в муниципальных образовательных учреждениях"</t>
  </si>
  <si>
    <t xml:space="preserve">      Комплекс процессных мероприятий "Обеспечение деятельности и поддержка учреждений культуры Черниговского района"</t>
  </si>
  <si>
    <t xml:space="preserve">     Комплекс процессных мероприятий "Обеспечение деятельности образовательных учреждений в сфере культуры"</t>
  </si>
  <si>
    <t xml:space="preserve">     Комплекс процессных мероприятий "Организация проведения социально значимых культурных мероприятий"</t>
  </si>
  <si>
    <t xml:space="preserve">      Комплекс процессных мероприятий "Создание условий для привлечения населения к занятиям спортом"</t>
  </si>
  <si>
    <t xml:space="preserve">      Комплекс процессных мероприятий "Развитие спортивной инфраструктуры, находящейся в муниципальной собственности"</t>
  </si>
  <si>
    <t xml:space="preserve">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</si>
  <si>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Комплекс процессных мероприятий "Развитие телекоммуникационной инфраструктуры органов местного самоуправления"</t>
  </si>
  <si>
    <t xml:space="preserve">     Комплекс процессных мероприятий "Формирование системы мер пресечения и профилактики различных видов терроризма"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</si>
  <si>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</si>
  <si>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 xml:space="preserve">Комплекс процессных мероприятий "Пожарная безопасность" </t>
  </si>
  <si>
    <t xml:space="preserve">      Комплекс процессных мероприятий "Капитальный ремонт муниципального жилого фонда"</t>
  </si>
  <si>
    <t xml:space="preserve">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</si>
  <si>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Комплекс процессных мероприятий "Организация транспортного обслуживания населения автомобильным транспортом"</t>
  </si>
  <si>
    <t xml:space="preserve">      Комплекс процессных мероприятий "Обеспечение безопасных условий движения"</t>
  </si>
  <si>
    <t xml:space="preserve">    Комплекс процессных мероприятий "Обеспечение водоснабжения и водоотведения населенных пунктов Черниговского района"</t>
  </si>
  <si>
    <t xml:space="preserve">     Комплекс процессных мероприятий "Повышение эффективности функционирования жилищно-коммунальных систем"</t>
  </si>
  <si>
    <t xml:space="preserve">      Комплекс процессных мероприятий "Улучшение условий и обеспечение комфортного проживания в Черниговском районе"</t>
  </si>
  <si>
    <t xml:space="preserve">      Комплекс процессных мероприятий "Обеспечение граждан твердым топливом (дровами)"</t>
  </si>
  <si>
    <t xml:space="preserve">      Комплекс процессных мероприятий "Управление бюджетным процессом в Черниговском районе"</t>
  </si>
  <si>
    <t xml:space="preserve">     Комплекс процессных мероприятий "Совершенствование межбюджетных отношений в Черниговском районе"</t>
  </si>
  <si>
    <t xml:space="preserve">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</si>
  <si>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Комплекс процессных мероприятий "Социальная профилактика, популяризация здорового образа жизни"</t>
  </si>
  <si>
    <t xml:space="preserve">     Комплекс процессных мероприятий "Совершенствование и развитие системы патриотического воспитания граждан"</t>
  </si>
  <si>
    <t xml:space="preserve">      Комплекс процессных мероприятий "Информационная открытость органов местного самоуправления Черниговского района"</t>
  </si>
  <si>
    <t xml:space="preserve">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</si>
  <si>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Комплекс процессных мероприятий "Привлечение молодежи к общественной жизни села"</t>
  </si>
  <si>
    <t xml:space="preserve">      Комплекс процессных мероприятий "Обеспечение выплаты молодым семьям субсидии на приобретение (строительство) стандартного жилья"</t>
  </si>
  <si>
    <t xml:space="preserve">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</si>
  <si>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Комплекс процессных мероприятий "Совершенствование системы противодействия коррупции в Черниговском районе"</t>
  </si>
  <si>
    <t xml:space="preserve">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</si>
  <si>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 xml:space="preserve">        Предоставление социальных выплат молодым семьям - участникам "Типа структурного элемента" - для приобретения (строительства) стандартного жилья</t>
  </si>
  <si>
    <t>Отчет за отчетный 2020 год</t>
  </si>
  <si>
    <t>Ожидаемое исполнение на текущий 2021 год</t>
  </si>
  <si>
    <t>(тыс. рублей)</t>
  </si>
  <si>
    <t xml:space="preserve">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</si>
  <si>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 xml:space="preserve">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году, финансируемые из бюджета Черниговского муниципального района</t>
  </si>
  <si>
    <t xml:space="preserve">          Реализация мероприятий.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Федерации.в 2020 году</t>
  </si>
  <si>
    <t xml:space="preserve">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</si>
  <si>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999W900000</t>
  </si>
  <si>
    <t>999W920910</t>
  </si>
  <si>
    <t>999W958530</t>
  </si>
  <si>
    <t>999W994020</t>
  </si>
  <si>
    <t xml:space="preserve">          Строительство школы в с. Черниговка Приморского края, в том числе разработка проектно-сметной документации</t>
  </si>
  <si>
    <t>0120200010</t>
  </si>
  <si>
    <t>0120292040</t>
  </si>
  <si>
    <t xml:space="preserve">       Субсидии на строительство, реконструкцию и приобретение зданий муниципальных образовательных учреждений</t>
  </si>
  <si>
    <t xml:space="preserve">        Предоставление мер социальной поддержки педагогическим работникам муниципальных общеобразовательных организаций</t>
  </si>
  <si>
    <t xml:space="preserve">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</si>
  <si>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012E500000</t>
  </si>
  <si>
    <t>012E593140</t>
  </si>
  <si>
    <t xml:space="preserve">        Развитие инфраструктуры оздоровительных лагерей, находящихся в собственности муниципального образования</t>
  </si>
  <si>
    <t xml:space="preserve">          Расходы на капитальный ремонт оздоровительных лагерей, находящихся в собственности муниципальных образований за счет средств бюджета Черниговского района (в том числе составление проектно-сметной документации)</t>
  </si>
  <si>
    <t>0130300000</t>
  </si>
  <si>
    <t>0130302030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</si>
  <si>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</si>
  <si>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</si>
  <si>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</t>
  </si>
  <si>
    <t>0300140040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</si>
  <si>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</si>
  <si>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0300171020</t>
  </si>
  <si>
    <t xml:space="preserve">          Организация и проведение новогодних мероприятий</t>
  </si>
  <si>
    <t>0300420190</t>
  </si>
  <si>
    <t xml:space="preserve">          Расходы на устройство лыжероллерной трассы в с. Дмитриевка, в том числе проектно-изыскательские работы</t>
  </si>
  <si>
    <t>0400170020</t>
  </si>
  <si>
    <t xml:space="preserve">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</si>
  <si>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</si>
  <si>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>1320120430</t>
  </si>
  <si>
    <t xml:space="preserve">          Развитие объектов коммунального хозяйства</t>
  </si>
  <si>
    <t xml:space="preserve">          Организация мест для торговли сельскохозяйственной продукцией</t>
  </si>
  <si>
    <t>1500120140</t>
  </si>
  <si>
    <t xml:space="preserve">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</si>
  <si>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</si>
  <si>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    Процентные платежи по муниципальному долгу Черниговского района</t>
  </si>
  <si>
    <t>9999929060</t>
  </si>
  <si>
    <t xml:space="preserve">          Иные межбюджетные трансферты бюджетам поселений на расходы, связанные с исполнением судебных актов</t>
  </si>
  <si>
    <t xml:space="preserve">          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РФ</t>
  </si>
  <si>
    <t>9999958790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</si>
  <si>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</si>
  <si>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 xml:space="preserve">            Субвенции на осуществление полномочий на государственную регистрацию актов гражданского состояния за счет средств резервного фонда Правительства Российской Федерации</t>
  </si>
  <si>
    <t>999995930F</t>
  </si>
  <si>
    <t>Сведения о расходной части бюджета Черниговского района по муниципальным программам на очередной финансовый год и плановый период в сравнении с ожидаемым исполнением за текущий финансовый год и отчетом за отчетный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</si>
</sst>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  <xf numFmtId="0" fontId="3" fillId="0" borderId="2">
      <alignment vertical="top" wrapText="1"/>
    </xf>
  </cellStyleXfs>
  <cellXfs count="55">
    <xf numFmtId="0" fontId="0" fillId="0" borderId="0" xfId="0"/>
    <xf numFmtId="0" fontId="0" fillId="0" borderId="0" xfId="0" applyProtection="1">
      <protection locked="0"/>
    </xf>
    <xf numFmtId="0" fontId="5" fillId="5" borderId="2" xfId="4" applyNumberFormat="1" applyFont="1" applyFill="1" applyProtection="1">
      <alignment horizontal="center" vertical="center" wrapText="1"/>
    </xf>
    <xf numFmtId="0" fontId="5" fillId="5" borderId="2" xfId="5" applyNumberFormat="1" applyFont="1" applyFill="1" applyProtection="1">
      <alignment vertical="top" wrapText="1"/>
    </xf>
    <xf numFmtId="1" fontId="5" fillId="5" borderId="2" xfId="6" applyNumberFormat="1" applyFont="1" applyFill="1" applyProtection="1">
      <alignment horizontal="center" vertical="top" shrinkToFit="1"/>
    </xf>
    <xf numFmtId="0" fontId="6" fillId="5" borderId="2" xfId="5" applyNumberFormat="1" applyFont="1" applyFill="1" applyProtection="1">
      <alignment vertical="top" wrapText="1"/>
    </xf>
    <xf numFmtId="1" fontId="6" fillId="5" borderId="2" xfId="6" applyNumberFormat="1" applyFont="1" applyFill="1" applyProtection="1">
      <alignment horizontal="center" vertical="top" shrinkToFit="1"/>
    </xf>
    <xf numFmtId="0" fontId="9" fillId="5" borderId="2" xfId="5" applyNumberFormat="1" applyFont="1" applyFill="1" applyProtection="1">
      <alignment vertical="top" wrapText="1"/>
    </xf>
    <xf numFmtId="1" fontId="9" fillId="5" borderId="2" xfId="6" applyNumberFormat="1" applyFont="1" applyFill="1" applyProtection="1">
      <alignment horizontal="center" vertical="top" shrinkToFit="1"/>
    </xf>
    <xf numFmtId="0" fontId="8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5" fillId="5" borderId="5" xfId="5" applyNumberFormat="1" applyFont="1" applyFill="1" applyBorder="1" applyProtection="1">
      <alignment vertical="top" wrapText="1"/>
    </xf>
    <xf numFmtId="0" fontId="5" fillId="0" borderId="2" xfId="5" applyNumberFormat="1" applyFont="1" applyProtection="1">
      <alignment vertical="top" wrapText="1"/>
    </xf>
    <xf numFmtId="1" fontId="5" fillId="0" borderId="2" xfId="6" applyNumberFormat="1" applyFont="1" applyProtection="1">
      <alignment horizontal="center" vertical="top" shrinkToFit="1"/>
    </xf>
    <xf numFmtId="49" fontId="5" fillId="5" borderId="2" xfId="6" applyNumberFormat="1" applyFont="1" applyFill="1" applyProtection="1">
      <alignment horizontal="center" vertical="top" shrinkToFit="1"/>
    </xf>
    <xf numFmtId="0" fontId="1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8" fillId="5" borderId="4" xfId="9" applyNumberFormat="1" applyFont="1" applyFill="1" applyBorder="1" applyAlignment="1" applyProtection="1">
      <alignment horizontal="center" vertical="center" wrapText="1"/>
    </xf>
    <xf numFmtId="0" fontId="5" fillId="5" borderId="2" xfId="29" applyNumberFormat="1" applyFont="1" applyFill="1" applyProtection="1">
      <alignment vertical="top" wrapText="1"/>
    </xf>
    <xf numFmtId="1" fontId="5" fillId="5" borderId="3" xfId="20" applyNumberFormat="1" applyFont="1" applyFill="1" applyAlignment="1" applyProtection="1">
      <alignment horizontal="center" vertical="top" shrinkToFit="1"/>
    </xf>
    <xf numFmtId="1" fontId="2" fillId="0" borderId="2" xfId="6">
      <alignment horizontal="center" vertical="top" shrinkToFit="1"/>
    </xf>
    <xf numFmtId="0" fontId="5" fillId="5" borderId="2" xfId="29" applyNumberFormat="1" applyFont="1" applyFill="1" applyAlignment="1" applyProtection="1">
      <alignment horizontal="left" vertical="top" wrapText="1"/>
    </xf>
    <xf numFmtId="164" fontId="0" fillId="0" borderId="0" xfId="0" applyNumberFormat="1" applyProtection="1">
      <protection locked="0"/>
    </xf>
    <xf numFmtId="164" fontId="6" fillId="5" borderId="2" xfId="6" applyNumberFormat="1" applyFont="1" applyFill="1" applyAlignment="1" applyProtection="1">
      <alignment horizontal="right" vertical="top" shrinkToFit="1"/>
    </xf>
    <xf numFmtId="0" fontId="0" fillId="0" borderId="0" xfId="0" applyAlignment="1">
      <alignment horizontal="right" wrapText="1"/>
    </xf>
    <xf numFmtId="0" fontId="5" fillId="5" borderId="1" xfId="2" applyNumberFormat="1" applyFont="1" applyFill="1" applyAlignment="1" applyProtection="1">
      <alignment horizontal="right"/>
    </xf>
    <xf numFmtId="0" fontId="5" fillId="5" borderId="1" xfId="3" applyFont="1" applyFill="1" applyAlignment="1">
      <alignment horizontal="right"/>
    </xf>
    <xf numFmtId="4" fontId="10" fillId="5" borderId="2" xfId="7" applyNumberFormat="1" applyFont="1" applyFill="1" applyAlignment="1" applyProtection="1">
      <alignment horizontal="right" vertical="top" shrinkToFit="1"/>
    </xf>
    <xf numFmtId="164" fontId="6" fillId="5" borderId="2" xfId="7" applyNumberFormat="1" applyFont="1" applyFill="1" applyAlignment="1" applyProtection="1">
      <alignment horizontal="right" vertical="top" shrinkToFit="1"/>
    </xf>
    <xf numFmtId="164" fontId="10" fillId="5" borderId="2" xfId="7" applyNumberFormat="1" applyFont="1" applyFill="1" applyAlignment="1" applyProtection="1">
      <alignment horizontal="right" vertical="top" shrinkToFit="1"/>
    </xf>
    <xf numFmtId="164" fontId="5" fillId="5" borderId="2" xfId="6" applyNumberFormat="1" applyFont="1" applyFill="1" applyAlignment="1" applyProtection="1">
      <alignment horizontal="right" vertical="top" shrinkToFit="1"/>
    </xf>
    <xf numFmtId="164" fontId="5" fillId="5" borderId="2" xfId="7" applyNumberFormat="1" applyFont="1" applyFill="1" applyAlignment="1" applyProtection="1">
      <alignment horizontal="right" vertical="top" shrinkToFit="1"/>
    </xf>
    <xf numFmtId="4" fontId="11" fillId="5" borderId="2" xfId="7" applyNumberFormat="1" applyFont="1" applyFill="1" applyAlignment="1" applyProtection="1">
      <alignment horizontal="right" vertical="top" shrinkToFit="1"/>
    </xf>
    <xf numFmtId="164" fontId="11" fillId="5" borderId="2" xfId="7" applyNumberFormat="1" applyFont="1" applyFill="1" applyAlignment="1" applyProtection="1">
      <alignment horizontal="right" vertical="top" shrinkToFit="1"/>
    </xf>
    <xf numFmtId="4" fontId="8" fillId="5" borderId="2" xfId="7" applyNumberFormat="1" applyFont="1" applyFill="1" applyAlignment="1" applyProtection="1">
      <alignment horizontal="right" vertical="top" shrinkToFit="1"/>
    </xf>
    <xf numFmtId="4" fontId="9" fillId="5" borderId="2" xfId="7" applyNumberFormat="1" applyFont="1" applyFill="1" applyAlignment="1" applyProtection="1">
      <alignment horizontal="right" vertical="top" shrinkToFit="1"/>
    </xf>
    <xf numFmtId="164" fontId="9" fillId="5" borderId="2" xfId="7" applyNumberFormat="1" applyFont="1" applyFill="1" applyAlignment="1" applyProtection="1">
      <alignment horizontal="right" vertical="top" shrinkToFit="1"/>
    </xf>
    <xf numFmtId="164" fontId="5" fillId="5" borderId="5" xfId="7" applyNumberFormat="1" applyFont="1" applyFill="1" applyBorder="1" applyAlignment="1" applyProtection="1">
      <alignment horizontal="right" vertical="top" shrinkToFit="1"/>
    </xf>
    <xf numFmtId="4" fontId="8" fillId="5" borderId="5" xfId="7" applyNumberFormat="1" applyFont="1" applyFill="1" applyBorder="1" applyAlignment="1" applyProtection="1">
      <alignment horizontal="right" vertical="top" shrinkToFit="1"/>
    </xf>
    <xf numFmtId="164" fontId="5" fillId="5" borderId="4" xfId="7" applyNumberFormat="1" applyFont="1" applyFill="1" applyBorder="1" applyAlignment="1" applyProtection="1">
      <alignment horizontal="right" vertical="top" shrinkToFit="1"/>
    </xf>
    <xf numFmtId="4" fontId="10" fillId="5" borderId="4" xfId="10" applyNumberFormat="1" applyFont="1" applyFill="1" applyBorder="1" applyAlignment="1" applyProtection="1">
      <alignment horizontal="right" vertical="top" shrinkToFit="1"/>
    </xf>
    <xf numFmtId="164" fontId="6" fillId="5" borderId="6" xfId="10" applyNumberFormat="1" applyFont="1" applyFill="1" applyBorder="1" applyAlignment="1" applyProtection="1">
      <alignment horizontal="right" vertical="top" shrinkToFit="1"/>
    </xf>
    <xf numFmtId="164" fontId="10" fillId="5" borderId="8" xfId="7" applyNumberFormat="1" applyFont="1" applyFill="1" applyBorder="1" applyAlignment="1" applyProtection="1">
      <alignment horizontal="right" vertical="top" shrinkToFit="1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4" fontId="10" fillId="5" borderId="1" xfId="7" applyNumberFormat="1" applyFont="1" applyFill="1" applyBorder="1" applyAlignment="1" applyProtection="1">
      <alignment horizontal="right" vertical="top" shrinkToFit="1"/>
    </xf>
    <xf numFmtId="0" fontId="5" fillId="5" borderId="2" xfId="4" applyNumberFormat="1" applyFont="1" applyFill="1" applyAlignment="1" applyProtection="1">
      <alignment horizontal="center" vertical="center" wrapText="1"/>
    </xf>
    <xf numFmtId="164" fontId="10" fillId="5" borderId="4" xfId="10" applyNumberFormat="1" applyFont="1" applyFill="1" applyBorder="1" applyAlignment="1" applyProtection="1">
      <alignment horizontal="right" vertical="top" shrinkToFit="1"/>
    </xf>
    <xf numFmtId="0" fontId="14" fillId="0" borderId="1" xfId="4" applyNumberFormat="1" applyFont="1" applyBorder="1" applyAlignment="1" applyProtection="1">
      <alignment horizontal="center" wrapText="1"/>
    </xf>
    <xf numFmtId="0" fontId="4" fillId="0" borderId="0" xfId="0" applyFont="1" applyAlignment="1">
      <alignment wrapText="1"/>
    </xf>
    <xf numFmtId="0" fontId="5" fillId="5" borderId="1" xfId="3" applyNumberFormat="1" applyFont="1" applyFill="1" applyProtection="1">
      <alignment horizontal="right"/>
    </xf>
    <xf numFmtId="0" fontId="5" fillId="5" borderId="1" xfId="3" applyFont="1" applyFill="1">
      <alignment horizontal="right"/>
    </xf>
    <xf numFmtId="0" fontId="6" fillId="5" borderId="7" xfId="9" applyNumberFormat="1" applyFont="1" applyFill="1" applyBorder="1" applyProtection="1">
      <alignment horizontal="right"/>
    </xf>
    <xf numFmtId="0" fontId="6" fillId="5" borderId="6" xfId="9" applyFont="1" applyFill="1" applyBorder="1">
      <alignment horizontal="right"/>
    </xf>
  </cellXfs>
  <cellStyles count="30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xl61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7"/>
  <sheetViews>
    <sheetView showGridLines="0" tabSelected="1" zoomScale="98" zoomScaleNormal="98" zoomScaleSheetLayoutView="100" workbookViewId="0">
      <pane ySplit="4" topLeftCell="A5" activePane="bottomLeft" state="frozen"/>
      <selection pane="bottomLeft" activeCell="A3" sqref="A3:G3"/>
    </sheetView>
  </sheetViews>
  <sheetFormatPr defaultColWidth="8.88671875" defaultRowHeight="14.4" outlineLevelRow="3" x14ac:dyDescent="0.3"/>
  <cols>
    <col min="1" max="1" width="51.5546875" style="1" customWidth="1"/>
    <col min="2" max="2" width="9.88671875" style="1" customWidth="1"/>
    <col min="3" max="3" width="12.5546875" style="44" customWidth="1"/>
    <col min="4" max="4" width="14.109375" style="45" customWidth="1"/>
    <col min="5" max="5" width="15.44140625" style="45" hidden="1" customWidth="1"/>
    <col min="6" max="6" width="11.88671875" style="45" customWidth="1"/>
    <col min="7" max="7" width="13.109375" style="44" hidden="1" customWidth="1"/>
    <col min="8" max="8" width="11.5546875" style="45" customWidth="1"/>
    <col min="9" max="9" width="13.5546875" style="45" hidden="1" customWidth="1"/>
    <col min="10" max="10" width="11.88671875" style="45" customWidth="1"/>
    <col min="11" max="11" width="9" style="1" customWidth="1"/>
    <col min="12" max="16384" width="8.88671875" style="1"/>
  </cols>
  <sheetData>
    <row r="2" spans="1:11" ht="42" customHeight="1" x14ac:dyDescent="0.3">
      <c r="A2" s="49" t="s">
        <v>477</v>
      </c>
      <c r="B2" s="50"/>
      <c r="C2" s="50"/>
      <c r="D2" s="50"/>
      <c r="E2" s="50"/>
      <c r="F2" s="50"/>
      <c r="G2" s="50"/>
      <c r="H2" s="25"/>
      <c r="I2" s="26"/>
      <c r="J2" s="26"/>
    </row>
    <row r="3" spans="1:11" ht="12" customHeight="1" x14ac:dyDescent="0.3">
      <c r="A3" s="51"/>
      <c r="B3" s="52"/>
      <c r="C3" s="52"/>
      <c r="D3" s="52"/>
      <c r="E3" s="52"/>
      <c r="F3" s="52"/>
      <c r="G3" s="52"/>
      <c r="H3" s="27"/>
      <c r="I3" s="26" t="s">
        <v>430</v>
      </c>
      <c r="J3" s="26" t="s">
        <v>430</v>
      </c>
    </row>
    <row r="4" spans="1:11" ht="54.6" customHeight="1" x14ac:dyDescent="0.3">
      <c r="A4" s="2" t="s">
        <v>348</v>
      </c>
      <c r="B4" s="2" t="s">
        <v>0</v>
      </c>
      <c r="C4" s="47" t="s">
        <v>428</v>
      </c>
      <c r="D4" s="18" t="s">
        <v>429</v>
      </c>
      <c r="E4" s="47" t="s">
        <v>1</v>
      </c>
      <c r="F4" s="47" t="s">
        <v>1</v>
      </c>
      <c r="G4" s="47" t="s">
        <v>2</v>
      </c>
      <c r="H4" s="47" t="s">
        <v>2</v>
      </c>
      <c r="I4" s="47" t="s">
        <v>347</v>
      </c>
      <c r="J4" s="47" t="s">
        <v>347</v>
      </c>
    </row>
    <row r="5" spans="1:11" ht="28.2" customHeight="1" x14ac:dyDescent="0.3">
      <c r="A5" s="5" t="s">
        <v>3</v>
      </c>
      <c r="B5" s="6" t="s">
        <v>4</v>
      </c>
      <c r="C5" s="28">
        <f>C6+C13+C36+C47+C56</f>
        <v>776394.2300000001</v>
      </c>
      <c r="D5" s="29">
        <v>785557.63095000002</v>
      </c>
      <c r="E5" s="28">
        <f>E6+E13+E36+E47+E56</f>
        <v>851495693.38999999</v>
      </c>
      <c r="F5" s="30">
        <f>E5/1000</f>
        <v>851495.69339000003</v>
      </c>
      <c r="G5" s="28">
        <f>G6+G13+G36+G47+G56</f>
        <v>818966081.95000005</v>
      </c>
      <c r="H5" s="30">
        <v>808501.91899999999</v>
      </c>
      <c r="I5" s="28">
        <f>I6+I13+I36+I47+I56</f>
        <v>842603856.95000005</v>
      </c>
      <c r="J5" s="30">
        <v>822291.34900000005</v>
      </c>
    </row>
    <row r="6" spans="1:11" ht="26.4" outlineLevel="1" x14ac:dyDescent="0.3">
      <c r="A6" s="3" t="s">
        <v>376</v>
      </c>
      <c r="B6" s="4" t="s">
        <v>5</v>
      </c>
      <c r="C6" s="31">
        <v>236353.03</v>
      </c>
      <c r="D6" s="32">
        <v>256051.63722999999</v>
      </c>
      <c r="E6" s="33">
        <f>E7</f>
        <v>267538650</v>
      </c>
      <c r="F6" s="34">
        <f>E6/1000</f>
        <v>267538.65000000002</v>
      </c>
      <c r="G6" s="33">
        <f t="shared" ref="G6:I6" si="0">G7</f>
        <v>268912432</v>
      </c>
      <c r="H6" s="34">
        <v>265448.26899999997</v>
      </c>
      <c r="I6" s="33">
        <f t="shared" si="0"/>
        <v>277765015</v>
      </c>
      <c r="J6" s="34">
        <v>265448.26899999997</v>
      </c>
    </row>
    <row r="7" spans="1:11" ht="26.4" outlineLevel="2" x14ac:dyDescent="0.3">
      <c r="A7" s="3" t="s">
        <v>388</v>
      </c>
      <c r="B7" s="4" t="s">
        <v>6</v>
      </c>
      <c r="C7" s="31">
        <v>236353.03</v>
      </c>
      <c r="D7" s="32">
        <v>256051.63722999999</v>
      </c>
      <c r="E7" s="33">
        <f>E8+E9+E10+E11+E12</f>
        <v>267538650</v>
      </c>
      <c r="F7" s="34">
        <f t="shared" ref="F7:F79" si="1">E7/1000</f>
        <v>267538.65000000002</v>
      </c>
      <c r="G7" s="33">
        <f t="shared" ref="G7:I7" si="2">G8+G9+G10+G11+G12</f>
        <v>268912432</v>
      </c>
      <c r="H7" s="34">
        <v>265448.26899999997</v>
      </c>
      <c r="I7" s="33">
        <f t="shared" si="2"/>
        <v>277765015</v>
      </c>
      <c r="J7" s="34">
        <v>265448.26899999997</v>
      </c>
    </row>
    <row r="8" spans="1:11" ht="28.95" customHeight="1" outlineLevel="3" x14ac:dyDescent="0.3">
      <c r="A8" s="3" t="s">
        <v>7</v>
      </c>
      <c r="B8" s="4" t="s">
        <v>8</v>
      </c>
      <c r="C8" s="31">
        <v>85992.71</v>
      </c>
      <c r="D8" s="32">
        <v>79028.748630000002</v>
      </c>
      <c r="E8" s="35">
        <f>36902900+11144676+2526620+25985560+2437800+3805000+711500+13422600-434250-8000000</f>
        <v>88502406</v>
      </c>
      <c r="F8" s="34">
        <f t="shared" si="1"/>
        <v>88502.406000000003</v>
      </c>
      <c r="G8" s="35">
        <f>88502406-5000000-3500000</f>
        <v>80002406</v>
      </c>
      <c r="H8" s="34">
        <v>76538.243000000002</v>
      </c>
      <c r="I8" s="35">
        <f>88502406-10000000</f>
        <v>78502406</v>
      </c>
      <c r="J8" s="34">
        <v>68189.898000000001</v>
      </c>
      <c r="K8" s="11"/>
    </row>
    <row r="9" spans="1:11" ht="39.6" outlineLevel="3" x14ac:dyDescent="0.3">
      <c r="A9" s="3" t="s">
        <v>9</v>
      </c>
      <c r="B9" s="4" t="s">
        <v>10</v>
      </c>
      <c r="C9" s="31">
        <v>2738.15</v>
      </c>
      <c r="D9" s="32">
        <v>6610.5305900000003</v>
      </c>
      <c r="E9" s="35">
        <v>0</v>
      </c>
      <c r="F9" s="34">
        <f t="shared" si="1"/>
        <v>0</v>
      </c>
      <c r="G9" s="35">
        <v>0</v>
      </c>
      <c r="H9" s="34">
        <f t="shared" ref="H9:H78" si="3">G9/1000</f>
        <v>0</v>
      </c>
      <c r="I9" s="35">
        <v>0</v>
      </c>
      <c r="J9" s="34">
        <f t="shared" ref="J9:J78" si="4">I9/1000</f>
        <v>0</v>
      </c>
    </row>
    <row r="10" spans="1:11" ht="52.8" outlineLevel="3" x14ac:dyDescent="0.3">
      <c r="A10" s="3" t="s">
        <v>11</v>
      </c>
      <c r="B10" s="4" t="s">
        <v>12</v>
      </c>
      <c r="C10" s="31">
        <v>142817.48000000001</v>
      </c>
      <c r="D10" s="32">
        <v>161993.677</v>
      </c>
      <c r="E10" s="35">
        <v>170687135</v>
      </c>
      <c r="F10" s="34">
        <f t="shared" si="1"/>
        <v>170687.13500000001</v>
      </c>
      <c r="G10" s="35">
        <v>180560917</v>
      </c>
      <c r="H10" s="34">
        <f t="shared" si="3"/>
        <v>180560.91699999999</v>
      </c>
      <c r="I10" s="35">
        <v>190913500</v>
      </c>
      <c r="J10" s="34">
        <f t="shared" si="4"/>
        <v>190913.5</v>
      </c>
    </row>
    <row r="11" spans="1:11" ht="40.950000000000003" customHeight="1" outlineLevel="3" x14ac:dyDescent="0.3">
      <c r="A11" s="3" t="s">
        <v>13</v>
      </c>
      <c r="B11" s="4" t="s">
        <v>14</v>
      </c>
      <c r="C11" s="31">
        <v>4720</v>
      </c>
      <c r="D11" s="32">
        <v>8201.8649999999998</v>
      </c>
      <c r="E11" s="35">
        <v>7849109</v>
      </c>
      <c r="F11" s="34">
        <f t="shared" si="1"/>
        <v>7849.1090000000004</v>
      </c>
      <c r="G11" s="35">
        <v>7849109</v>
      </c>
      <c r="H11" s="34">
        <f t="shared" si="3"/>
        <v>7849.1090000000004</v>
      </c>
      <c r="I11" s="35">
        <v>7849109</v>
      </c>
      <c r="J11" s="34">
        <f t="shared" si="4"/>
        <v>7849.1090000000004</v>
      </c>
    </row>
    <row r="12" spans="1:11" ht="66" outlineLevel="3" x14ac:dyDescent="0.3">
      <c r="A12" s="3" t="s">
        <v>15</v>
      </c>
      <c r="B12" s="4" t="s">
        <v>16</v>
      </c>
      <c r="C12" s="31">
        <v>84.69</v>
      </c>
      <c r="D12" s="32">
        <v>216.81601000000001</v>
      </c>
      <c r="E12" s="35">
        <v>500000</v>
      </c>
      <c r="F12" s="34">
        <f t="shared" si="1"/>
        <v>500</v>
      </c>
      <c r="G12" s="35">
        <v>500000</v>
      </c>
      <c r="H12" s="34">
        <f t="shared" si="3"/>
        <v>500</v>
      </c>
      <c r="I12" s="35">
        <v>500000</v>
      </c>
      <c r="J12" s="34">
        <f t="shared" si="4"/>
        <v>500</v>
      </c>
    </row>
    <row r="13" spans="1:11" ht="26.4" outlineLevel="1" x14ac:dyDescent="0.3">
      <c r="A13" s="3" t="s">
        <v>377</v>
      </c>
      <c r="B13" s="4" t="s">
        <v>17</v>
      </c>
      <c r="C13" s="31">
        <v>495008.03</v>
      </c>
      <c r="D13" s="32">
        <v>478021.95743000001</v>
      </c>
      <c r="E13" s="35">
        <f>E14+E22+E29+E31</f>
        <v>525934200.38999999</v>
      </c>
      <c r="F13" s="34">
        <f t="shared" si="1"/>
        <v>525934.20039000001</v>
      </c>
      <c r="G13" s="35">
        <f t="shared" ref="G13:I13" si="5">G14+G22+G29+G31</f>
        <v>506030806.94999999</v>
      </c>
      <c r="H13" s="34">
        <v>499030.80699999997</v>
      </c>
      <c r="I13" s="35">
        <f t="shared" si="5"/>
        <v>522815998.94999999</v>
      </c>
      <c r="J13" s="34">
        <v>512815.99900000001</v>
      </c>
    </row>
    <row r="14" spans="1:11" ht="39.6" outlineLevel="2" x14ac:dyDescent="0.3">
      <c r="A14" s="3" t="s">
        <v>389</v>
      </c>
      <c r="B14" s="4" t="s">
        <v>18</v>
      </c>
      <c r="C14" s="31">
        <v>457865.62</v>
      </c>
      <c r="D14" s="32">
        <v>465705.35342</v>
      </c>
      <c r="E14" s="35">
        <f>E15+E16+E17+E18+E19+E21</f>
        <v>490573662</v>
      </c>
      <c r="F14" s="34">
        <f t="shared" si="1"/>
        <v>490573.66200000001</v>
      </c>
      <c r="G14" s="35">
        <f t="shared" ref="G14:I14" si="6">G15+G16+G17+G18+G19+G21</f>
        <v>502762558</v>
      </c>
      <c r="H14" s="34">
        <v>495762.55800000002</v>
      </c>
      <c r="I14" s="35">
        <f t="shared" si="6"/>
        <v>519547750</v>
      </c>
      <c r="J14" s="34">
        <v>509547.75</v>
      </c>
    </row>
    <row r="15" spans="1:11" ht="26.4" outlineLevel="3" x14ac:dyDescent="0.3">
      <c r="A15" s="3" t="s">
        <v>19</v>
      </c>
      <c r="B15" s="4" t="s">
        <v>20</v>
      </c>
      <c r="C15" s="31">
        <v>13.68</v>
      </c>
      <c r="D15" s="32">
        <v>45</v>
      </c>
      <c r="E15" s="35">
        <v>45000</v>
      </c>
      <c r="F15" s="34">
        <f t="shared" si="1"/>
        <v>45</v>
      </c>
      <c r="G15" s="35">
        <v>45000</v>
      </c>
      <c r="H15" s="34">
        <f t="shared" si="3"/>
        <v>45</v>
      </c>
      <c r="I15" s="35">
        <v>45000</v>
      </c>
      <c r="J15" s="34">
        <f t="shared" si="4"/>
        <v>45</v>
      </c>
    </row>
    <row r="16" spans="1:11" ht="39.6" outlineLevel="3" x14ac:dyDescent="0.3">
      <c r="A16" s="3" t="s">
        <v>21</v>
      </c>
      <c r="B16" s="4" t="s">
        <v>22</v>
      </c>
      <c r="C16" s="31">
        <v>8058.11</v>
      </c>
      <c r="D16" s="32">
        <v>28548</v>
      </c>
      <c r="E16" s="35">
        <v>27963000</v>
      </c>
      <c r="F16" s="34">
        <f t="shared" si="1"/>
        <v>27963</v>
      </c>
      <c r="G16" s="35">
        <v>27963000</v>
      </c>
      <c r="H16" s="34">
        <f t="shared" si="3"/>
        <v>27963</v>
      </c>
      <c r="I16" s="35">
        <v>27963000</v>
      </c>
      <c r="J16" s="34">
        <f t="shared" si="4"/>
        <v>27963</v>
      </c>
    </row>
    <row r="17" spans="1:11" ht="40.799999999999997" customHeight="1" outlineLevel="3" x14ac:dyDescent="0.3">
      <c r="A17" s="3" t="s">
        <v>7</v>
      </c>
      <c r="B17" s="4" t="s">
        <v>23</v>
      </c>
      <c r="C17" s="31">
        <v>132268.74</v>
      </c>
      <c r="D17" s="32">
        <v>113163.65742</v>
      </c>
      <c r="E17" s="35">
        <f>46762600+14122305+5374900+42432868+3757900+6509500+453300+6976400+880000+1011200+480000-461400-10000000+1749500</f>
        <v>120049073</v>
      </c>
      <c r="F17" s="34">
        <f t="shared" si="1"/>
        <v>120049.073</v>
      </c>
      <c r="G17" s="35">
        <f>118299573-5000000</f>
        <v>113299573</v>
      </c>
      <c r="H17" s="34">
        <v>106299.573</v>
      </c>
      <c r="I17" s="35">
        <f>118299573-8000000</f>
        <v>110299573</v>
      </c>
      <c r="J17" s="34">
        <v>100299.573</v>
      </c>
      <c r="K17" s="11"/>
    </row>
    <row r="18" spans="1:11" ht="66" outlineLevel="3" x14ac:dyDescent="0.3">
      <c r="A18" s="3" t="s">
        <v>24</v>
      </c>
      <c r="B18" s="4" t="s">
        <v>25</v>
      </c>
      <c r="C18" s="31">
        <v>296855.59000000003</v>
      </c>
      <c r="D18" s="32">
        <v>297026.64600000001</v>
      </c>
      <c r="E18" s="35">
        <v>314024589</v>
      </c>
      <c r="F18" s="34">
        <f t="shared" si="1"/>
        <v>314024.58899999998</v>
      </c>
      <c r="G18" s="35">
        <v>332879685</v>
      </c>
      <c r="H18" s="34">
        <f t="shared" si="3"/>
        <v>332879.685</v>
      </c>
      <c r="I18" s="35">
        <v>352664877</v>
      </c>
      <c r="J18" s="34">
        <f t="shared" si="4"/>
        <v>352664.87699999998</v>
      </c>
    </row>
    <row r="19" spans="1:11" ht="42.6" customHeight="1" outlineLevel="3" x14ac:dyDescent="0.3">
      <c r="A19" s="3" t="s">
        <v>26</v>
      </c>
      <c r="B19" s="4" t="s">
        <v>27</v>
      </c>
      <c r="C19" s="31">
        <v>13080.51</v>
      </c>
      <c r="D19" s="32">
        <v>8036.75</v>
      </c>
      <c r="E19" s="35">
        <v>9547200</v>
      </c>
      <c r="F19" s="34">
        <f t="shared" si="1"/>
        <v>9547.2000000000007</v>
      </c>
      <c r="G19" s="35">
        <v>9630500</v>
      </c>
      <c r="H19" s="34">
        <f t="shared" si="3"/>
        <v>9630.5</v>
      </c>
      <c r="I19" s="35">
        <v>9630500</v>
      </c>
      <c r="J19" s="34">
        <f t="shared" si="4"/>
        <v>9630.5</v>
      </c>
    </row>
    <row r="20" spans="1:11" ht="68.400000000000006" customHeight="1" outlineLevel="3" x14ac:dyDescent="0.3">
      <c r="A20" s="3" t="s">
        <v>28</v>
      </c>
      <c r="B20" s="4" t="s">
        <v>29</v>
      </c>
      <c r="C20" s="31">
        <v>7589</v>
      </c>
      <c r="D20" s="32">
        <v>18885.3</v>
      </c>
      <c r="E20" s="35">
        <v>0</v>
      </c>
      <c r="F20" s="34">
        <f t="shared" si="1"/>
        <v>0</v>
      </c>
      <c r="G20" s="35">
        <v>0</v>
      </c>
      <c r="H20" s="34">
        <f t="shared" si="3"/>
        <v>0</v>
      </c>
      <c r="I20" s="35">
        <v>0</v>
      </c>
      <c r="J20" s="34">
        <f t="shared" si="4"/>
        <v>0</v>
      </c>
    </row>
    <row r="21" spans="1:11" ht="66" outlineLevel="3" x14ac:dyDescent="0.3">
      <c r="A21" s="3" t="s">
        <v>375</v>
      </c>
      <c r="B21" s="4" t="s">
        <v>374</v>
      </c>
      <c r="C21" s="31">
        <v>0</v>
      </c>
      <c r="D21" s="32">
        <v>0</v>
      </c>
      <c r="E21" s="35">
        <v>18944800</v>
      </c>
      <c r="F21" s="34">
        <f t="shared" si="1"/>
        <v>18944.8</v>
      </c>
      <c r="G21" s="35">
        <v>18944800</v>
      </c>
      <c r="H21" s="34">
        <f t="shared" si="3"/>
        <v>18944.8</v>
      </c>
      <c r="I21" s="35">
        <v>18944800</v>
      </c>
      <c r="J21" s="34">
        <f t="shared" si="4"/>
        <v>18944.8</v>
      </c>
    </row>
    <row r="22" spans="1:11" ht="26.4" outlineLevel="2" x14ac:dyDescent="0.3">
      <c r="A22" s="3" t="s">
        <v>390</v>
      </c>
      <c r="B22" s="4" t="s">
        <v>30</v>
      </c>
      <c r="C22" s="31">
        <v>32395.73</v>
      </c>
      <c r="D22" s="32">
        <v>5219.3418700000002</v>
      </c>
      <c r="E22" s="35">
        <f>E24+E26+E27+E28</f>
        <v>29304950.5</v>
      </c>
      <c r="F22" s="34">
        <f t="shared" si="1"/>
        <v>29304.950499999999</v>
      </c>
      <c r="G22" s="35">
        <f t="shared" ref="G22:I22" si="7">G24+G26+G27+G28</f>
        <v>291250</v>
      </c>
      <c r="H22" s="34">
        <f t="shared" si="3"/>
        <v>291.25</v>
      </c>
      <c r="I22" s="35">
        <f t="shared" si="7"/>
        <v>291250</v>
      </c>
      <c r="J22" s="34">
        <f t="shared" si="4"/>
        <v>291.25</v>
      </c>
    </row>
    <row r="23" spans="1:11" ht="26.4" outlineLevel="2" x14ac:dyDescent="0.3">
      <c r="A23" s="19" t="s">
        <v>439</v>
      </c>
      <c r="B23" s="15" t="s">
        <v>440</v>
      </c>
      <c r="C23" s="31">
        <v>36.950000000000003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</row>
    <row r="24" spans="1:11" ht="68.400000000000006" customHeight="1" outlineLevel="3" x14ac:dyDescent="0.3">
      <c r="A24" s="3" t="s">
        <v>31</v>
      </c>
      <c r="B24" s="4" t="s">
        <v>32</v>
      </c>
      <c r="C24" s="31">
        <v>0</v>
      </c>
      <c r="D24" s="32">
        <v>1187.0629899999999</v>
      </c>
      <c r="E24" s="35">
        <v>180000</v>
      </c>
      <c r="F24" s="34">
        <f t="shared" si="1"/>
        <v>180</v>
      </c>
      <c r="G24" s="35">
        <v>0</v>
      </c>
      <c r="H24" s="34">
        <f t="shared" si="3"/>
        <v>0</v>
      </c>
      <c r="I24" s="35">
        <v>0</v>
      </c>
      <c r="J24" s="34">
        <f t="shared" si="4"/>
        <v>0</v>
      </c>
      <c r="K24" s="11"/>
    </row>
    <row r="25" spans="1:11" ht="27.75" customHeight="1" outlineLevel="3" x14ac:dyDescent="0.3">
      <c r="A25" s="22" t="s">
        <v>442</v>
      </c>
      <c r="B25" s="20" t="s">
        <v>441</v>
      </c>
      <c r="C25" s="31">
        <v>14880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11"/>
    </row>
    <row r="26" spans="1:11" ht="52.8" outlineLevel="3" x14ac:dyDescent="0.3">
      <c r="A26" s="3" t="s">
        <v>33</v>
      </c>
      <c r="B26" s="4" t="s">
        <v>34</v>
      </c>
      <c r="C26" s="31">
        <v>16838.02</v>
      </c>
      <c r="D26" s="32">
        <v>3872.1977700000002</v>
      </c>
      <c r="E26" s="35">
        <v>28833700.5</v>
      </c>
      <c r="F26" s="34">
        <f t="shared" si="1"/>
        <v>28833.700499999999</v>
      </c>
      <c r="G26" s="35">
        <v>0</v>
      </c>
      <c r="H26" s="34">
        <f t="shared" si="3"/>
        <v>0</v>
      </c>
      <c r="I26" s="35">
        <v>0</v>
      </c>
      <c r="J26" s="34">
        <f t="shared" si="4"/>
        <v>0</v>
      </c>
    </row>
    <row r="27" spans="1:11" ht="52.8" outlineLevel="3" x14ac:dyDescent="0.3">
      <c r="A27" s="3" t="s">
        <v>35</v>
      </c>
      <c r="B27" s="4" t="s">
        <v>36</v>
      </c>
      <c r="C27" s="31">
        <v>120</v>
      </c>
      <c r="D27" s="32">
        <v>120.968</v>
      </c>
      <c r="E27" s="35">
        <v>0</v>
      </c>
      <c r="F27" s="34">
        <f t="shared" si="1"/>
        <v>0</v>
      </c>
      <c r="G27" s="35">
        <v>0</v>
      </c>
      <c r="H27" s="34">
        <f t="shared" si="3"/>
        <v>0</v>
      </c>
      <c r="I27" s="35">
        <v>0</v>
      </c>
      <c r="J27" s="34">
        <f t="shared" si="4"/>
        <v>0</v>
      </c>
      <c r="K27" s="11"/>
    </row>
    <row r="28" spans="1:11" ht="40.200000000000003" customHeight="1" outlineLevel="3" x14ac:dyDescent="0.3">
      <c r="A28" s="3" t="s">
        <v>37</v>
      </c>
      <c r="B28" s="4" t="s">
        <v>38</v>
      </c>
      <c r="C28" s="31">
        <v>520.76</v>
      </c>
      <c r="D28" s="32">
        <v>39.113109999999999</v>
      </c>
      <c r="E28" s="35">
        <v>291250</v>
      </c>
      <c r="F28" s="34">
        <f t="shared" si="1"/>
        <v>291.25</v>
      </c>
      <c r="G28" s="35">
        <v>291250</v>
      </c>
      <c r="H28" s="34">
        <f t="shared" si="3"/>
        <v>291.25</v>
      </c>
      <c r="I28" s="35">
        <v>291250</v>
      </c>
      <c r="J28" s="34">
        <f t="shared" si="4"/>
        <v>291.25</v>
      </c>
    </row>
    <row r="29" spans="1:11" ht="28.95" customHeight="1" outlineLevel="2" x14ac:dyDescent="0.3">
      <c r="A29" s="3" t="s">
        <v>39</v>
      </c>
      <c r="B29" s="4" t="s">
        <v>40</v>
      </c>
      <c r="C29" s="31">
        <v>0</v>
      </c>
      <c r="D29" s="32">
        <v>5880</v>
      </c>
      <c r="E29" s="35">
        <f>E30</f>
        <v>1860000</v>
      </c>
      <c r="F29" s="34">
        <f t="shared" si="1"/>
        <v>1860</v>
      </c>
      <c r="G29" s="35">
        <f t="shared" ref="G29:I29" si="8">G30</f>
        <v>1860000</v>
      </c>
      <c r="H29" s="34">
        <f t="shared" si="3"/>
        <v>1860</v>
      </c>
      <c r="I29" s="35">
        <f t="shared" si="8"/>
        <v>1860000</v>
      </c>
      <c r="J29" s="34">
        <f t="shared" si="4"/>
        <v>1860</v>
      </c>
    </row>
    <row r="30" spans="1:11" ht="55.2" customHeight="1" outlineLevel="3" x14ac:dyDescent="0.3">
      <c r="A30" s="3" t="s">
        <v>41</v>
      </c>
      <c r="B30" s="4" t="s">
        <v>42</v>
      </c>
      <c r="C30" s="31">
        <v>0</v>
      </c>
      <c r="D30" s="32">
        <v>5880</v>
      </c>
      <c r="E30" s="35">
        <v>1860000</v>
      </c>
      <c r="F30" s="34">
        <f t="shared" si="1"/>
        <v>1860</v>
      </c>
      <c r="G30" s="35">
        <v>1860000</v>
      </c>
      <c r="H30" s="34">
        <f t="shared" si="3"/>
        <v>1860</v>
      </c>
      <c r="I30" s="35">
        <v>1860000</v>
      </c>
      <c r="J30" s="34">
        <f t="shared" si="4"/>
        <v>1860</v>
      </c>
    </row>
    <row r="31" spans="1:11" ht="68.400000000000006" customHeight="1" outlineLevel="2" x14ac:dyDescent="0.3">
      <c r="A31" s="3" t="s">
        <v>43</v>
      </c>
      <c r="B31" s="4" t="s">
        <v>44</v>
      </c>
      <c r="C31" s="31">
        <v>2140.2800000000002</v>
      </c>
      <c r="D31" s="32">
        <v>1217.26214</v>
      </c>
      <c r="E31" s="35">
        <f>E32+E33</f>
        <v>4195587.8900000006</v>
      </c>
      <c r="F31" s="34">
        <f t="shared" si="1"/>
        <v>4195.5878900000007</v>
      </c>
      <c r="G31" s="35">
        <f t="shared" ref="G31:I31" si="9">G32+G33</f>
        <v>1116998.95</v>
      </c>
      <c r="H31" s="34">
        <f t="shared" si="3"/>
        <v>1116.9989499999999</v>
      </c>
      <c r="I31" s="35">
        <f t="shared" si="9"/>
        <v>1116998.95</v>
      </c>
      <c r="J31" s="34">
        <f t="shared" si="4"/>
        <v>1116.9989499999999</v>
      </c>
    </row>
    <row r="32" spans="1:11" ht="42" customHeight="1" outlineLevel="3" x14ac:dyDescent="0.3">
      <c r="A32" s="3" t="s">
        <v>45</v>
      </c>
      <c r="B32" s="4" t="s">
        <v>46</v>
      </c>
      <c r="C32" s="31">
        <v>382.68</v>
      </c>
      <c r="D32" s="32">
        <v>1217.26214</v>
      </c>
      <c r="E32" s="35">
        <f>4190507.89+5080</f>
        <v>4195587.8900000006</v>
      </c>
      <c r="F32" s="34">
        <f t="shared" si="1"/>
        <v>4195.5878900000007</v>
      </c>
      <c r="G32" s="35">
        <f>1115645.95+1353</f>
        <v>1116998.95</v>
      </c>
      <c r="H32" s="34">
        <f t="shared" si="3"/>
        <v>1116.9989499999999</v>
      </c>
      <c r="I32" s="35">
        <f>1115645.95+1353</f>
        <v>1116998.95</v>
      </c>
      <c r="J32" s="34">
        <f t="shared" si="4"/>
        <v>1116.9989499999999</v>
      </c>
    </row>
    <row r="33" spans="1:11" ht="52.2" customHeight="1" outlineLevel="3" x14ac:dyDescent="0.3">
      <c r="A33" s="3" t="s">
        <v>47</v>
      </c>
      <c r="B33" s="4" t="s">
        <v>48</v>
      </c>
      <c r="C33" s="31">
        <v>1757.6</v>
      </c>
      <c r="D33" s="32">
        <v>0</v>
      </c>
      <c r="E33" s="35">
        <v>0</v>
      </c>
      <c r="F33" s="34">
        <f t="shared" si="1"/>
        <v>0</v>
      </c>
      <c r="G33" s="35">
        <v>0</v>
      </c>
      <c r="H33" s="34">
        <f t="shared" si="3"/>
        <v>0</v>
      </c>
      <c r="I33" s="35">
        <v>0</v>
      </c>
      <c r="J33" s="34">
        <f t="shared" si="4"/>
        <v>0</v>
      </c>
    </row>
    <row r="34" spans="1:11" ht="28.2" customHeight="1" outlineLevel="3" x14ac:dyDescent="0.3">
      <c r="A34" s="19" t="s">
        <v>443</v>
      </c>
      <c r="B34" s="20" t="s">
        <v>445</v>
      </c>
      <c r="C34" s="31">
        <v>2606.41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</row>
    <row r="35" spans="1:11" ht="52.2" customHeight="1" outlineLevel="3" x14ac:dyDescent="0.3">
      <c r="A35" s="19" t="s">
        <v>444</v>
      </c>
      <c r="B35" s="20" t="s">
        <v>446</v>
      </c>
      <c r="C35" s="31">
        <v>2606.41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</row>
    <row r="36" spans="1:11" ht="39.6" outlineLevel="1" x14ac:dyDescent="0.3">
      <c r="A36" s="3" t="s">
        <v>378</v>
      </c>
      <c r="B36" s="4" t="s">
        <v>49</v>
      </c>
      <c r="C36" s="31">
        <v>27429.43</v>
      </c>
      <c r="D36" s="32">
        <v>32426.583839999999</v>
      </c>
      <c r="E36" s="35">
        <f>E37+E40</f>
        <v>32932954</v>
      </c>
      <c r="F36" s="34">
        <f t="shared" si="1"/>
        <v>32932.953999999998</v>
      </c>
      <c r="G36" s="35">
        <f t="shared" ref="G36:I36" si="10">G37+G40</f>
        <v>22932954</v>
      </c>
      <c r="H36" s="34">
        <f t="shared" si="3"/>
        <v>22932.954000000002</v>
      </c>
      <c r="I36" s="35">
        <f t="shared" si="10"/>
        <v>20932954</v>
      </c>
      <c r="J36" s="34">
        <f t="shared" si="4"/>
        <v>20932.954000000002</v>
      </c>
    </row>
    <row r="37" spans="1:11" ht="39.6" outlineLevel="2" x14ac:dyDescent="0.3">
      <c r="A37" s="3" t="s">
        <v>391</v>
      </c>
      <c r="B37" s="4" t="s">
        <v>50</v>
      </c>
      <c r="C37" s="31">
        <v>24937.98</v>
      </c>
      <c r="D37" s="32">
        <v>27009.748589999999</v>
      </c>
      <c r="E37" s="35">
        <f>E38+E39</f>
        <v>28372266</v>
      </c>
      <c r="F37" s="34">
        <f t="shared" si="1"/>
        <v>28372.266</v>
      </c>
      <c r="G37" s="35">
        <f t="shared" ref="G37:I37" si="11">G38+G39</f>
        <v>18372266</v>
      </c>
      <c r="H37" s="34">
        <f t="shared" si="3"/>
        <v>18372.266</v>
      </c>
      <c r="I37" s="35">
        <f t="shared" si="11"/>
        <v>16372266</v>
      </c>
      <c r="J37" s="34">
        <f t="shared" si="4"/>
        <v>16372.266</v>
      </c>
    </row>
    <row r="38" spans="1:11" outlineLevel="3" x14ac:dyDescent="0.3">
      <c r="A38" s="3" t="s">
        <v>51</v>
      </c>
      <c r="B38" s="4" t="s">
        <v>52</v>
      </c>
      <c r="C38" s="31">
        <v>299.98</v>
      </c>
      <c r="D38" s="32">
        <v>489</v>
      </c>
      <c r="E38" s="35">
        <v>300000</v>
      </c>
      <c r="F38" s="34">
        <f t="shared" si="1"/>
        <v>300</v>
      </c>
      <c r="G38" s="35">
        <v>300000</v>
      </c>
      <c r="H38" s="34">
        <f t="shared" si="3"/>
        <v>300</v>
      </c>
      <c r="I38" s="35">
        <v>300000</v>
      </c>
      <c r="J38" s="34">
        <f t="shared" si="4"/>
        <v>300</v>
      </c>
    </row>
    <row r="39" spans="1:11" ht="27" customHeight="1" outlineLevel="3" x14ac:dyDescent="0.3">
      <c r="A39" s="3" t="s">
        <v>7</v>
      </c>
      <c r="B39" s="4" t="s">
        <v>53</v>
      </c>
      <c r="C39" s="31">
        <v>24638</v>
      </c>
      <c r="D39" s="32">
        <v>26520.748589999999</v>
      </c>
      <c r="E39" s="35">
        <f>17401200+50000+5255162+1609200+2644270+291334+76800+164300+360000+250000+50000-80000</f>
        <v>28072266</v>
      </c>
      <c r="F39" s="34">
        <f t="shared" si="1"/>
        <v>28072.266</v>
      </c>
      <c r="G39" s="35">
        <f>28072266-10000000</f>
        <v>18072266</v>
      </c>
      <c r="H39" s="34">
        <f t="shared" si="3"/>
        <v>18072.266</v>
      </c>
      <c r="I39" s="35">
        <f>28072266-10000000-2000000</f>
        <v>16072266</v>
      </c>
      <c r="J39" s="34">
        <f t="shared" si="4"/>
        <v>16072.266</v>
      </c>
      <c r="K39" s="11"/>
    </row>
    <row r="40" spans="1:11" ht="26.4" outlineLevel="2" x14ac:dyDescent="0.3">
      <c r="A40" s="3" t="s">
        <v>392</v>
      </c>
      <c r="B40" s="4" t="s">
        <v>54</v>
      </c>
      <c r="C40" s="31">
        <v>2430.88</v>
      </c>
      <c r="D40" s="32">
        <v>5416.8352500000001</v>
      </c>
      <c r="E40" s="35">
        <f>E41+E42+E43+E44</f>
        <v>4560688</v>
      </c>
      <c r="F40" s="34">
        <f t="shared" si="1"/>
        <v>4560.6880000000001</v>
      </c>
      <c r="G40" s="35">
        <f t="shared" ref="G40:I40" si="12">G41+G42+G43+G44</f>
        <v>4560688</v>
      </c>
      <c r="H40" s="34">
        <f t="shared" si="3"/>
        <v>4560.6880000000001</v>
      </c>
      <c r="I40" s="35">
        <f t="shared" si="12"/>
        <v>4560688</v>
      </c>
      <c r="J40" s="34">
        <f t="shared" si="4"/>
        <v>4560.6880000000001</v>
      </c>
    </row>
    <row r="41" spans="1:11" ht="26.4" outlineLevel="3" x14ac:dyDescent="0.3">
      <c r="A41" s="3" t="s">
        <v>55</v>
      </c>
      <c r="B41" s="4" t="s">
        <v>56</v>
      </c>
      <c r="C41" s="31">
        <v>0</v>
      </c>
      <c r="D41" s="32">
        <v>175</v>
      </c>
      <c r="E41" s="35">
        <v>175000</v>
      </c>
      <c r="F41" s="34">
        <f t="shared" si="1"/>
        <v>175</v>
      </c>
      <c r="G41" s="35">
        <v>175000</v>
      </c>
      <c r="H41" s="34">
        <f t="shared" si="3"/>
        <v>175</v>
      </c>
      <c r="I41" s="35">
        <v>175000</v>
      </c>
      <c r="J41" s="34">
        <f t="shared" si="4"/>
        <v>175</v>
      </c>
    </row>
    <row r="42" spans="1:11" ht="26.4" outlineLevel="3" x14ac:dyDescent="0.3">
      <c r="A42" s="3" t="s">
        <v>57</v>
      </c>
      <c r="B42" s="4" t="s">
        <v>58</v>
      </c>
      <c r="C42" s="31">
        <v>0</v>
      </c>
      <c r="D42" s="32">
        <v>1082</v>
      </c>
      <c r="E42" s="35">
        <v>1082000</v>
      </c>
      <c r="F42" s="34">
        <f t="shared" si="1"/>
        <v>1082</v>
      </c>
      <c r="G42" s="35">
        <v>1082000</v>
      </c>
      <c r="H42" s="34">
        <f t="shared" si="3"/>
        <v>1082</v>
      </c>
      <c r="I42" s="35">
        <v>1082000</v>
      </c>
      <c r="J42" s="34">
        <f t="shared" si="4"/>
        <v>1082</v>
      </c>
    </row>
    <row r="43" spans="1:11" ht="26.4" outlineLevel="3" x14ac:dyDescent="0.3">
      <c r="A43" s="3" t="s">
        <v>59</v>
      </c>
      <c r="B43" s="4" t="s">
        <v>60</v>
      </c>
      <c r="C43" s="31">
        <v>24</v>
      </c>
      <c r="D43" s="32">
        <v>25</v>
      </c>
      <c r="E43" s="35">
        <v>25000</v>
      </c>
      <c r="F43" s="34">
        <f t="shared" si="1"/>
        <v>25</v>
      </c>
      <c r="G43" s="35">
        <v>25000</v>
      </c>
      <c r="H43" s="34">
        <f t="shared" si="3"/>
        <v>25</v>
      </c>
      <c r="I43" s="35">
        <v>25000</v>
      </c>
      <c r="J43" s="34">
        <f t="shared" si="4"/>
        <v>25</v>
      </c>
    </row>
    <row r="44" spans="1:11" ht="66" outlineLevel="3" x14ac:dyDescent="0.3">
      <c r="A44" s="3" t="s">
        <v>61</v>
      </c>
      <c r="B44" s="4" t="s">
        <v>62</v>
      </c>
      <c r="C44" s="31">
        <v>2406.88</v>
      </c>
      <c r="D44" s="32">
        <v>4134.8352500000001</v>
      </c>
      <c r="E44" s="35">
        <v>3278688</v>
      </c>
      <c r="F44" s="34">
        <f t="shared" si="1"/>
        <v>3278.6880000000001</v>
      </c>
      <c r="G44" s="35">
        <v>3278688</v>
      </c>
      <c r="H44" s="34">
        <f t="shared" si="3"/>
        <v>3278.6880000000001</v>
      </c>
      <c r="I44" s="35">
        <v>3278688</v>
      </c>
      <c r="J44" s="34">
        <f t="shared" si="4"/>
        <v>3278.6880000000001</v>
      </c>
    </row>
    <row r="45" spans="1:11" ht="26.4" outlineLevel="3" x14ac:dyDescent="0.3">
      <c r="A45" s="19" t="s">
        <v>447</v>
      </c>
      <c r="B45" s="20" t="s">
        <v>449</v>
      </c>
      <c r="C45" s="31">
        <v>60.57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</row>
    <row r="46" spans="1:11" ht="52.8" outlineLevel="3" x14ac:dyDescent="0.3">
      <c r="A46" s="19" t="s">
        <v>448</v>
      </c>
      <c r="B46" s="20" t="s">
        <v>450</v>
      </c>
      <c r="C46" s="31">
        <v>60.57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</row>
    <row r="47" spans="1:11" ht="39.6" outlineLevel="1" x14ac:dyDescent="0.3">
      <c r="A47" s="3" t="s">
        <v>379</v>
      </c>
      <c r="B47" s="4" t="s">
        <v>63</v>
      </c>
      <c r="C47" s="31">
        <v>17603.740000000002</v>
      </c>
      <c r="D47" s="32">
        <v>17593.516199999998</v>
      </c>
      <c r="E47" s="35">
        <f>E48+E51+E54</f>
        <v>20589889</v>
      </c>
      <c r="F47" s="34">
        <f t="shared" si="1"/>
        <v>20589.888999999999</v>
      </c>
      <c r="G47" s="35">
        <f t="shared" ref="G47:I47" si="13">G48+G51+G54</f>
        <v>16589889</v>
      </c>
      <c r="H47" s="34">
        <f t="shared" si="3"/>
        <v>16589.888999999999</v>
      </c>
      <c r="I47" s="35">
        <f t="shared" si="13"/>
        <v>16589889</v>
      </c>
      <c r="J47" s="34">
        <f t="shared" si="4"/>
        <v>16589.888999999999</v>
      </c>
    </row>
    <row r="48" spans="1:11" ht="39.6" outlineLevel="2" x14ac:dyDescent="0.3">
      <c r="A48" s="3" t="s">
        <v>393</v>
      </c>
      <c r="B48" s="4" t="s">
        <v>64</v>
      </c>
      <c r="C48" s="31">
        <v>17377.330000000002</v>
      </c>
      <c r="D48" s="32">
        <v>17157.302199999998</v>
      </c>
      <c r="E48" s="35">
        <f>E49+E50</f>
        <v>20153675</v>
      </c>
      <c r="F48" s="34">
        <f t="shared" si="1"/>
        <v>20153.674999999999</v>
      </c>
      <c r="G48" s="35">
        <f t="shared" ref="G48:I48" si="14">G49+G50</f>
        <v>16153675</v>
      </c>
      <c r="H48" s="34">
        <f t="shared" si="3"/>
        <v>16153.674999999999</v>
      </c>
      <c r="I48" s="35">
        <f t="shared" si="14"/>
        <v>16153675</v>
      </c>
      <c r="J48" s="34">
        <f t="shared" si="4"/>
        <v>16153.674999999999</v>
      </c>
    </row>
    <row r="49" spans="1:11" ht="42" customHeight="1" outlineLevel="3" x14ac:dyDescent="0.3">
      <c r="A49" s="3" t="s">
        <v>65</v>
      </c>
      <c r="B49" s="4" t="s">
        <v>66</v>
      </c>
      <c r="C49" s="31">
        <v>4896.0200000000004</v>
      </c>
      <c r="D49" s="32">
        <v>5619.9690000000001</v>
      </c>
      <c r="E49" s="35">
        <f>5281700+1595073+50000+190000</f>
        <v>7116773</v>
      </c>
      <c r="F49" s="34">
        <f t="shared" si="1"/>
        <v>7116.7730000000001</v>
      </c>
      <c r="G49" s="35">
        <f>7116773-2000000</f>
        <v>5116773</v>
      </c>
      <c r="H49" s="34">
        <f t="shared" si="3"/>
        <v>5116.7730000000001</v>
      </c>
      <c r="I49" s="35">
        <f>7116773-2000000</f>
        <v>5116773</v>
      </c>
      <c r="J49" s="34">
        <f t="shared" si="4"/>
        <v>5116.7730000000001</v>
      </c>
      <c r="K49" s="11"/>
    </row>
    <row r="50" spans="1:11" ht="43.2" customHeight="1" outlineLevel="3" x14ac:dyDescent="0.3">
      <c r="A50" s="3" t="s">
        <v>7</v>
      </c>
      <c r="B50" s="4" t="s">
        <v>67</v>
      </c>
      <c r="C50" s="31">
        <v>12481.31</v>
      </c>
      <c r="D50" s="32">
        <v>11537.333199999999</v>
      </c>
      <c r="E50" s="35">
        <f>9486600+2864953+2000+423349+70000+140000+50000</f>
        <v>13036902</v>
      </c>
      <c r="F50" s="34">
        <f t="shared" si="1"/>
        <v>13036.902</v>
      </c>
      <c r="G50" s="35">
        <f>13036902-2000000</f>
        <v>11036902</v>
      </c>
      <c r="H50" s="34">
        <f t="shared" si="3"/>
        <v>11036.902</v>
      </c>
      <c r="I50" s="35">
        <f>13036902-2000000</f>
        <v>11036902</v>
      </c>
      <c r="J50" s="34">
        <f t="shared" si="4"/>
        <v>11036.902</v>
      </c>
      <c r="K50" s="11"/>
    </row>
    <row r="51" spans="1:11" ht="26.4" outlineLevel="2" x14ac:dyDescent="0.3">
      <c r="A51" s="3" t="s">
        <v>394</v>
      </c>
      <c r="B51" s="4" t="s">
        <v>68</v>
      </c>
      <c r="C51" s="31">
        <v>155.91</v>
      </c>
      <c r="D51" s="32">
        <v>350</v>
      </c>
      <c r="E51" s="35">
        <f>E52+E53</f>
        <v>350000</v>
      </c>
      <c r="F51" s="34">
        <f t="shared" si="1"/>
        <v>350</v>
      </c>
      <c r="G51" s="35">
        <f t="shared" ref="G51:I51" si="15">G52+G53</f>
        <v>350000</v>
      </c>
      <c r="H51" s="34">
        <f t="shared" si="3"/>
        <v>350</v>
      </c>
      <c r="I51" s="35">
        <f t="shared" si="15"/>
        <v>350000</v>
      </c>
      <c r="J51" s="34">
        <f t="shared" si="4"/>
        <v>350</v>
      </c>
    </row>
    <row r="52" spans="1:11" outlineLevel="3" x14ac:dyDescent="0.3">
      <c r="A52" s="3" t="s">
        <v>69</v>
      </c>
      <c r="B52" s="4" t="s">
        <v>70</v>
      </c>
      <c r="C52" s="31">
        <v>55.91</v>
      </c>
      <c r="D52" s="32">
        <v>250</v>
      </c>
      <c r="E52" s="35">
        <v>250000</v>
      </c>
      <c r="F52" s="34">
        <f t="shared" si="1"/>
        <v>250</v>
      </c>
      <c r="G52" s="35">
        <v>250000</v>
      </c>
      <c r="H52" s="34">
        <f t="shared" si="3"/>
        <v>250</v>
      </c>
      <c r="I52" s="35">
        <v>250000</v>
      </c>
      <c r="J52" s="34">
        <f t="shared" si="4"/>
        <v>250</v>
      </c>
    </row>
    <row r="53" spans="1:11" outlineLevel="3" x14ac:dyDescent="0.3">
      <c r="A53" s="3" t="s">
        <v>71</v>
      </c>
      <c r="B53" s="4" t="s">
        <v>72</v>
      </c>
      <c r="C53" s="31">
        <v>100</v>
      </c>
      <c r="D53" s="32">
        <v>100</v>
      </c>
      <c r="E53" s="35">
        <f>19500+80500</f>
        <v>100000</v>
      </c>
      <c r="F53" s="34">
        <f t="shared" si="1"/>
        <v>100</v>
      </c>
      <c r="G53" s="35">
        <v>100000</v>
      </c>
      <c r="H53" s="34">
        <f t="shared" si="3"/>
        <v>100</v>
      </c>
      <c r="I53" s="35">
        <v>100000</v>
      </c>
      <c r="J53" s="34">
        <f t="shared" si="4"/>
        <v>100</v>
      </c>
    </row>
    <row r="54" spans="1:11" ht="26.4" outlineLevel="2" x14ac:dyDescent="0.3">
      <c r="A54" s="3" t="s">
        <v>395</v>
      </c>
      <c r="B54" s="4" t="s">
        <v>73</v>
      </c>
      <c r="C54" s="31">
        <v>70.5</v>
      </c>
      <c r="D54" s="32">
        <v>86.213999999999999</v>
      </c>
      <c r="E54" s="35">
        <f>E55</f>
        <v>86214</v>
      </c>
      <c r="F54" s="34">
        <f t="shared" si="1"/>
        <v>86.213999999999999</v>
      </c>
      <c r="G54" s="35">
        <f t="shared" ref="G54:I54" si="16">G55</f>
        <v>86214</v>
      </c>
      <c r="H54" s="34">
        <f t="shared" si="3"/>
        <v>86.213999999999999</v>
      </c>
      <c r="I54" s="35">
        <f t="shared" si="16"/>
        <v>86214</v>
      </c>
      <c r="J54" s="34">
        <f t="shared" si="4"/>
        <v>86.213999999999999</v>
      </c>
    </row>
    <row r="55" spans="1:11" outlineLevel="3" x14ac:dyDescent="0.3">
      <c r="A55" s="3" t="s">
        <v>74</v>
      </c>
      <c r="B55" s="4" t="s">
        <v>75</v>
      </c>
      <c r="C55" s="31">
        <v>70.5</v>
      </c>
      <c r="D55" s="32">
        <v>86.213999999999999</v>
      </c>
      <c r="E55" s="35">
        <v>86214</v>
      </c>
      <c r="F55" s="34">
        <f t="shared" si="1"/>
        <v>86.213999999999999</v>
      </c>
      <c r="G55" s="35">
        <v>86214</v>
      </c>
      <c r="H55" s="34">
        <f t="shared" si="3"/>
        <v>86.213999999999999</v>
      </c>
      <c r="I55" s="35">
        <v>86214</v>
      </c>
      <c r="J55" s="34">
        <f t="shared" si="4"/>
        <v>86.213999999999999</v>
      </c>
    </row>
    <row r="56" spans="1:11" ht="39.6" outlineLevel="1" x14ac:dyDescent="0.3">
      <c r="A56" s="3" t="s">
        <v>380</v>
      </c>
      <c r="B56" s="4" t="s">
        <v>76</v>
      </c>
      <c r="C56" s="31">
        <v>0</v>
      </c>
      <c r="D56" s="32">
        <v>1463.93625</v>
      </c>
      <c r="E56" s="35">
        <f>E57</f>
        <v>4500000</v>
      </c>
      <c r="F56" s="34">
        <f t="shared" si="1"/>
        <v>4500</v>
      </c>
      <c r="G56" s="35">
        <f t="shared" ref="G56:I56" si="17">G57</f>
        <v>4500000</v>
      </c>
      <c r="H56" s="34">
        <f t="shared" si="3"/>
        <v>4500</v>
      </c>
      <c r="I56" s="35">
        <f t="shared" si="17"/>
        <v>4500000</v>
      </c>
      <c r="J56" s="34">
        <f t="shared" si="4"/>
        <v>4500</v>
      </c>
    </row>
    <row r="57" spans="1:11" ht="39.6" outlineLevel="2" x14ac:dyDescent="0.3">
      <c r="A57" s="3" t="s">
        <v>396</v>
      </c>
      <c r="B57" s="4" t="s">
        <v>77</v>
      </c>
      <c r="C57" s="31">
        <v>0</v>
      </c>
      <c r="D57" s="32">
        <v>1463.93625</v>
      </c>
      <c r="E57" s="35">
        <f>E58</f>
        <v>4500000</v>
      </c>
      <c r="F57" s="34">
        <f t="shared" si="1"/>
        <v>4500</v>
      </c>
      <c r="G57" s="35">
        <f t="shared" ref="G57:I57" si="18">G58</f>
        <v>4500000</v>
      </c>
      <c r="H57" s="34">
        <f t="shared" si="3"/>
        <v>4500</v>
      </c>
      <c r="I57" s="35">
        <f t="shared" si="18"/>
        <v>4500000</v>
      </c>
      <c r="J57" s="34">
        <f t="shared" si="4"/>
        <v>4500</v>
      </c>
    </row>
    <row r="58" spans="1:11" ht="39.6" outlineLevel="3" x14ac:dyDescent="0.3">
      <c r="A58" s="3" t="s">
        <v>78</v>
      </c>
      <c r="B58" s="4" t="s">
        <v>79</v>
      </c>
      <c r="C58" s="31">
        <v>0</v>
      </c>
      <c r="D58" s="32">
        <v>1463.93625</v>
      </c>
      <c r="E58" s="35">
        <f>1000000+3496000+4000</f>
        <v>4500000</v>
      </c>
      <c r="F58" s="34">
        <f t="shared" si="1"/>
        <v>4500</v>
      </c>
      <c r="G58" s="35">
        <v>4500000</v>
      </c>
      <c r="H58" s="34">
        <f t="shared" si="3"/>
        <v>4500</v>
      </c>
      <c r="I58" s="35">
        <v>4500000</v>
      </c>
      <c r="J58" s="34">
        <f t="shared" si="4"/>
        <v>4500</v>
      </c>
      <c r="K58" s="11"/>
    </row>
    <row r="59" spans="1:11" ht="26.4" x14ac:dyDescent="0.3">
      <c r="A59" s="5" t="s">
        <v>80</v>
      </c>
      <c r="B59" s="6" t="s">
        <v>81</v>
      </c>
      <c r="C59" s="24">
        <v>500</v>
      </c>
      <c r="D59" s="29">
        <v>500</v>
      </c>
      <c r="E59" s="36">
        <f>E60</f>
        <v>500000</v>
      </c>
      <c r="F59" s="30">
        <f t="shared" si="1"/>
        <v>500</v>
      </c>
      <c r="G59" s="36">
        <f t="shared" ref="G59:I60" si="19">G60</f>
        <v>500000</v>
      </c>
      <c r="H59" s="30">
        <f t="shared" si="3"/>
        <v>500</v>
      </c>
      <c r="I59" s="36">
        <f t="shared" si="19"/>
        <v>500000</v>
      </c>
      <c r="J59" s="30">
        <f t="shared" si="4"/>
        <v>500</v>
      </c>
    </row>
    <row r="60" spans="1:11" ht="26.4" outlineLevel="2" x14ac:dyDescent="0.3">
      <c r="A60" s="3" t="s">
        <v>82</v>
      </c>
      <c r="B60" s="4" t="s">
        <v>83</v>
      </c>
      <c r="C60" s="31">
        <v>500</v>
      </c>
      <c r="D60" s="32">
        <v>500</v>
      </c>
      <c r="E60" s="35">
        <f>E61</f>
        <v>500000</v>
      </c>
      <c r="F60" s="34">
        <f t="shared" si="1"/>
        <v>500</v>
      </c>
      <c r="G60" s="35">
        <f t="shared" si="19"/>
        <v>500000</v>
      </c>
      <c r="H60" s="34">
        <f t="shared" si="3"/>
        <v>500</v>
      </c>
      <c r="I60" s="35">
        <f t="shared" si="19"/>
        <v>500000</v>
      </c>
      <c r="J60" s="34">
        <f t="shared" si="4"/>
        <v>500</v>
      </c>
    </row>
    <row r="61" spans="1:11" ht="39.6" outlineLevel="3" x14ac:dyDescent="0.3">
      <c r="A61" s="3" t="s">
        <v>84</v>
      </c>
      <c r="B61" s="4" t="s">
        <v>85</v>
      </c>
      <c r="C61" s="31">
        <v>500</v>
      </c>
      <c r="D61" s="32">
        <v>500</v>
      </c>
      <c r="E61" s="35">
        <v>500000</v>
      </c>
      <c r="F61" s="34">
        <f t="shared" si="1"/>
        <v>500</v>
      </c>
      <c r="G61" s="35">
        <v>500000</v>
      </c>
      <c r="H61" s="34">
        <f t="shared" si="3"/>
        <v>500</v>
      </c>
      <c r="I61" s="35">
        <v>500000</v>
      </c>
      <c r="J61" s="34">
        <f t="shared" si="4"/>
        <v>500</v>
      </c>
    </row>
    <row r="62" spans="1:11" ht="26.4" x14ac:dyDescent="0.3">
      <c r="A62" s="5" t="s">
        <v>86</v>
      </c>
      <c r="B62" s="6" t="s">
        <v>87</v>
      </c>
      <c r="C62" s="36">
        <f>C63+C82+C85+C89+C92</f>
        <v>84744.41</v>
      </c>
      <c r="D62" s="29">
        <v>99495.398809999999</v>
      </c>
      <c r="E62" s="36">
        <f>E63+E82+E85+E89+E92</f>
        <v>59475601.769999996</v>
      </c>
      <c r="F62" s="30">
        <f t="shared" si="1"/>
        <v>59475.601769999994</v>
      </c>
      <c r="G62" s="36">
        <f t="shared" ref="G62:I62" si="20">G63+G82+G85+G89+G92</f>
        <v>53507153.280000001</v>
      </c>
      <c r="H62" s="30">
        <f t="shared" si="3"/>
        <v>53507.153279999999</v>
      </c>
      <c r="I62" s="36">
        <f t="shared" si="20"/>
        <v>51477153.280000001</v>
      </c>
      <c r="J62" s="30">
        <f t="shared" si="4"/>
        <v>51477.153279999999</v>
      </c>
    </row>
    <row r="63" spans="1:11" ht="29.4" customHeight="1" outlineLevel="2" x14ac:dyDescent="0.3">
      <c r="A63" s="3" t="s">
        <v>397</v>
      </c>
      <c r="B63" s="4" t="s">
        <v>88</v>
      </c>
      <c r="C63" s="31">
        <v>54870.68</v>
      </c>
      <c r="D63" s="32">
        <v>38582.998299999999</v>
      </c>
      <c r="E63" s="35">
        <f>E66+E67+E68+E70+E71+E72+E73+E74+E75+E76+E77+E78+E79+E80+E81</f>
        <v>31745934.77</v>
      </c>
      <c r="F63" s="34">
        <f t="shared" si="1"/>
        <v>31745.93477</v>
      </c>
      <c r="G63" s="35">
        <f t="shared" ref="G63:I63" si="21">G66+G67+G68+G70+G71+G72+G73+G74+G75+G76+G77+G78+G79+G80+G81</f>
        <v>27537245.280000001</v>
      </c>
      <c r="H63" s="34">
        <f t="shared" si="3"/>
        <v>27537.245280000003</v>
      </c>
      <c r="I63" s="35">
        <f t="shared" si="21"/>
        <v>27537245.280000001</v>
      </c>
      <c r="J63" s="34">
        <f t="shared" si="4"/>
        <v>27537.245280000003</v>
      </c>
    </row>
    <row r="64" spans="1:11" ht="67.8" customHeight="1" outlineLevel="2" x14ac:dyDescent="0.3">
      <c r="A64" s="19" t="s">
        <v>451</v>
      </c>
      <c r="B64" s="20" t="s">
        <v>452</v>
      </c>
      <c r="C64" s="31">
        <v>2910</v>
      </c>
      <c r="D64" s="32">
        <v>0</v>
      </c>
      <c r="E64" s="35"/>
      <c r="F64" s="34">
        <v>0</v>
      </c>
      <c r="G64" s="34">
        <v>0</v>
      </c>
      <c r="H64" s="34">
        <v>0</v>
      </c>
      <c r="I64" s="34">
        <v>0</v>
      </c>
      <c r="J64" s="34">
        <v>0</v>
      </c>
    </row>
    <row r="65" spans="1:11" ht="82.5" customHeight="1" outlineLevel="2" x14ac:dyDescent="0.3">
      <c r="A65" s="19" t="s">
        <v>453</v>
      </c>
      <c r="B65" s="20" t="s">
        <v>454</v>
      </c>
      <c r="C65" s="31">
        <v>123.06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</row>
    <row r="66" spans="1:11" ht="39.6" customHeight="1" outlineLevel="3" x14ac:dyDescent="0.3">
      <c r="A66" s="3" t="s">
        <v>7</v>
      </c>
      <c r="B66" s="4" t="s">
        <v>89</v>
      </c>
      <c r="C66" s="31">
        <v>17593.919999999998</v>
      </c>
      <c r="D66" s="32">
        <v>13981.194820000001</v>
      </c>
      <c r="E66" s="35">
        <f>797200+238036+26232+683113+15080+31200+72632+20418+7000</f>
        <v>1890911</v>
      </c>
      <c r="F66" s="34">
        <f t="shared" si="1"/>
        <v>1890.9110000000001</v>
      </c>
      <c r="G66" s="35">
        <v>1890911</v>
      </c>
      <c r="H66" s="34">
        <f t="shared" si="3"/>
        <v>1890.9110000000001</v>
      </c>
      <c r="I66" s="35">
        <v>1890911</v>
      </c>
      <c r="J66" s="34">
        <f t="shared" si="4"/>
        <v>1890.9110000000001</v>
      </c>
      <c r="K66" s="11"/>
    </row>
    <row r="67" spans="1:11" ht="79.2" outlineLevel="3" x14ac:dyDescent="0.3">
      <c r="A67" s="3" t="s">
        <v>31</v>
      </c>
      <c r="B67" s="4" t="s">
        <v>90</v>
      </c>
      <c r="C67" s="31">
        <v>1261.25</v>
      </c>
      <c r="D67" s="32">
        <v>905.56399999999996</v>
      </c>
      <c r="E67" s="35">
        <v>0</v>
      </c>
      <c r="F67" s="34">
        <f t="shared" si="1"/>
        <v>0</v>
      </c>
      <c r="G67" s="35">
        <v>0</v>
      </c>
      <c r="H67" s="34">
        <f t="shared" si="3"/>
        <v>0</v>
      </c>
      <c r="I67" s="35">
        <v>0</v>
      </c>
      <c r="J67" s="34">
        <f t="shared" si="4"/>
        <v>0</v>
      </c>
      <c r="K67" s="11"/>
    </row>
    <row r="68" spans="1:11" ht="39.6" outlineLevel="3" x14ac:dyDescent="0.3">
      <c r="A68" s="3" t="s">
        <v>91</v>
      </c>
      <c r="B68" s="4" t="s">
        <v>92</v>
      </c>
      <c r="C68" s="31">
        <v>12111</v>
      </c>
      <c r="D68" s="32">
        <v>11066.94212</v>
      </c>
      <c r="E68" s="35">
        <f>7394719+2221673+899865+18000+71136+4743+5059+5270+24436+42395+1816+50000</f>
        <v>10739112</v>
      </c>
      <c r="F68" s="34">
        <f t="shared" si="1"/>
        <v>10739.111999999999</v>
      </c>
      <c r="G68" s="35">
        <f>10739112-2000000</f>
        <v>8739112</v>
      </c>
      <c r="H68" s="34">
        <f t="shared" si="3"/>
        <v>8739.1119999999992</v>
      </c>
      <c r="I68" s="35">
        <f>10739112-2000000</f>
        <v>8739112</v>
      </c>
      <c r="J68" s="34">
        <f t="shared" si="4"/>
        <v>8739.1119999999992</v>
      </c>
      <c r="K68" s="11"/>
    </row>
    <row r="69" spans="1:11" ht="68.400000000000006" customHeight="1" outlineLevel="3" x14ac:dyDescent="0.3">
      <c r="A69" s="19" t="s">
        <v>455</v>
      </c>
      <c r="B69" s="20" t="s">
        <v>456</v>
      </c>
      <c r="C69" s="31">
        <v>336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11"/>
    </row>
    <row r="70" spans="1:11" ht="39.6" outlineLevel="3" x14ac:dyDescent="0.3">
      <c r="A70" s="3" t="s">
        <v>362</v>
      </c>
      <c r="B70" s="15" t="s">
        <v>365</v>
      </c>
      <c r="C70" s="31">
        <v>0</v>
      </c>
      <c r="D70" s="32">
        <v>0</v>
      </c>
      <c r="E70" s="35">
        <f>7093818+2142333+129800+2077580</f>
        <v>11443531</v>
      </c>
      <c r="F70" s="34">
        <f t="shared" si="1"/>
        <v>11443.531000000001</v>
      </c>
      <c r="G70" s="35">
        <f>11443531-3000000</f>
        <v>8443531</v>
      </c>
      <c r="H70" s="34">
        <f t="shared" si="3"/>
        <v>8443.5310000000009</v>
      </c>
      <c r="I70" s="35">
        <f>11443531-3000000</f>
        <v>8443531</v>
      </c>
      <c r="J70" s="34">
        <f t="shared" si="4"/>
        <v>8443.5310000000009</v>
      </c>
      <c r="K70" s="11"/>
    </row>
    <row r="71" spans="1:11" ht="52.8" outlineLevel="3" x14ac:dyDescent="0.3">
      <c r="A71" s="3" t="s">
        <v>93</v>
      </c>
      <c r="B71" s="4" t="s">
        <v>94</v>
      </c>
      <c r="C71" s="31">
        <v>16656.72</v>
      </c>
      <c r="D71" s="32">
        <v>6290.3114999999998</v>
      </c>
      <c r="E71" s="35">
        <v>0</v>
      </c>
      <c r="F71" s="34">
        <f t="shared" si="1"/>
        <v>0</v>
      </c>
      <c r="G71" s="35">
        <v>0</v>
      </c>
      <c r="H71" s="34">
        <f t="shared" si="3"/>
        <v>0</v>
      </c>
      <c r="I71" s="35">
        <v>0</v>
      </c>
      <c r="J71" s="34">
        <f t="shared" si="4"/>
        <v>0</v>
      </c>
    </row>
    <row r="72" spans="1:11" ht="52.8" outlineLevel="3" x14ac:dyDescent="0.3">
      <c r="A72" s="3" t="s">
        <v>95</v>
      </c>
      <c r="B72" s="4" t="s">
        <v>96</v>
      </c>
      <c r="C72" s="31">
        <v>0</v>
      </c>
      <c r="D72" s="32">
        <v>2986.25</v>
      </c>
      <c r="E72" s="35">
        <v>0</v>
      </c>
      <c r="F72" s="34">
        <f t="shared" si="1"/>
        <v>0</v>
      </c>
      <c r="G72" s="35">
        <v>0</v>
      </c>
      <c r="H72" s="34">
        <f t="shared" si="3"/>
        <v>0</v>
      </c>
      <c r="I72" s="35">
        <v>0</v>
      </c>
      <c r="J72" s="34">
        <f t="shared" si="4"/>
        <v>0</v>
      </c>
    </row>
    <row r="73" spans="1:11" ht="52.8" outlineLevel="3" x14ac:dyDescent="0.3">
      <c r="A73" s="3" t="s">
        <v>97</v>
      </c>
      <c r="B73" s="4" t="s">
        <v>98</v>
      </c>
      <c r="C73" s="31">
        <v>0</v>
      </c>
      <c r="D73" s="32">
        <v>3000</v>
      </c>
      <c r="E73" s="35">
        <v>0</v>
      </c>
      <c r="F73" s="34">
        <f t="shared" si="1"/>
        <v>0</v>
      </c>
      <c r="G73" s="35">
        <v>0</v>
      </c>
      <c r="H73" s="34">
        <f t="shared" si="3"/>
        <v>0</v>
      </c>
      <c r="I73" s="35">
        <v>0</v>
      </c>
      <c r="J73" s="34">
        <f t="shared" si="4"/>
        <v>0</v>
      </c>
    </row>
    <row r="74" spans="1:11" ht="43.2" customHeight="1" outlineLevel="3" x14ac:dyDescent="0.3">
      <c r="A74" s="3" t="s">
        <v>370</v>
      </c>
      <c r="B74" s="15" t="s">
        <v>371</v>
      </c>
      <c r="C74" s="31">
        <v>0</v>
      </c>
      <c r="D74" s="32">
        <v>0</v>
      </c>
      <c r="E74" s="35">
        <v>3959595.96</v>
      </c>
      <c r="F74" s="34">
        <f t="shared" si="1"/>
        <v>3959.5959600000001</v>
      </c>
      <c r="G74" s="35">
        <v>0</v>
      </c>
      <c r="H74" s="34">
        <f t="shared" si="3"/>
        <v>0</v>
      </c>
      <c r="I74" s="35">
        <v>0</v>
      </c>
      <c r="J74" s="34">
        <f t="shared" si="4"/>
        <v>0</v>
      </c>
      <c r="K74" s="11"/>
    </row>
    <row r="75" spans="1:11" ht="39.6" outlineLevel="3" x14ac:dyDescent="0.3">
      <c r="A75" s="3" t="s">
        <v>99</v>
      </c>
      <c r="B75" s="4" t="s">
        <v>100</v>
      </c>
      <c r="C75" s="31">
        <v>149.25</v>
      </c>
      <c r="D75" s="32">
        <v>226.44289000000001</v>
      </c>
      <c r="E75" s="35">
        <v>0</v>
      </c>
      <c r="F75" s="34">
        <f t="shared" si="1"/>
        <v>0</v>
      </c>
      <c r="G75" s="35">
        <v>168005</v>
      </c>
      <c r="H75" s="34">
        <f t="shared" si="3"/>
        <v>168.005</v>
      </c>
      <c r="I75" s="35">
        <v>168005</v>
      </c>
      <c r="J75" s="34">
        <f t="shared" si="4"/>
        <v>168.005</v>
      </c>
    </row>
    <row r="76" spans="1:11" ht="39.6" outlineLevel="3" x14ac:dyDescent="0.3">
      <c r="A76" s="3" t="s">
        <v>101</v>
      </c>
      <c r="B76" s="4" t="s">
        <v>102</v>
      </c>
      <c r="C76" s="31">
        <v>3209.71</v>
      </c>
      <c r="D76" s="32">
        <v>0</v>
      </c>
      <c r="E76" s="35">
        <f>2809382.81+3406</f>
        <v>2812788.81</v>
      </c>
      <c r="F76" s="34">
        <f t="shared" si="1"/>
        <v>2812.78881</v>
      </c>
      <c r="G76" s="35">
        <f>7385040.28+8952</f>
        <v>7393992.2800000003</v>
      </c>
      <c r="H76" s="34">
        <f t="shared" si="3"/>
        <v>7393.9922800000004</v>
      </c>
      <c r="I76" s="35">
        <f>7385040.28+8952</f>
        <v>7393992.2800000003</v>
      </c>
      <c r="J76" s="34">
        <f t="shared" si="4"/>
        <v>7393.9922800000004</v>
      </c>
      <c r="K76" s="11"/>
    </row>
    <row r="77" spans="1:11" ht="67.95" customHeight="1" outlineLevel="3" x14ac:dyDescent="0.3">
      <c r="A77" s="3" t="s">
        <v>103</v>
      </c>
      <c r="B77" s="4" t="s">
        <v>104</v>
      </c>
      <c r="C77" s="31">
        <v>515.16</v>
      </c>
      <c r="D77" s="32">
        <v>63.538499999999999</v>
      </c>
      <c r="E77" s="35">
        <f>760000+100000</f>
        <v>860000</v>
      </c>
      <c r="F77" s="34">
        <f t="shared" si="1"/>
        <v>860</v>
      </c>
      <c r="G77" s="35">
        <v>860000</v>
      </c>
      <c r="H77" s="34">
        <f t="shared" si="3"/>
        <v>860</v>
      </c>
      <c r="I77" s="35">
        <v>860000</v>
      </c>
      <c r="J77" s="34">
        <f t="shared" si="4"/>
        <v>860</v>
      </c>
      <c r="K77" s="11"/>
    </row>
    <row r="78" spans="1:11" ht="79.2" outlineLevel="3" x14ac:dyDescent="0.3">
      <c r="A78" s="3" t="s">
        <v>105</v>
      </c>
      <c r="B78" s="4" t="s">
        <v>106</v>
      </c>
      <c r="C78" s="31">
        <v>0</v>
      </c>
      <c r="D78" s="32">
        <v>30.16414</v>
      </c>
      <c r="E78" s="35">
        <v>0</v>
      </c>
      <c r="F78" s="34">
        <f t="shared" si="1"/>
        <v>0</v>
      </c>
      <c r="G78" s="35">
        <v>0</v>
      </c>
      <c r="H78" s="34">
        <f t="shared" si="3"/>
        <v>0</v>
      </c>
      <c r="I78" s="35">
        <v>0</v>
      </c>
      <c r="J78" s="34">
        <f t="shared" si="4"/>
        <v>0</v>
      </c>
    </row>
    <row r="79" spans="1:11" ht="79.2" outlineLevel="3" x14ac:dyDescent="0.3">
      <c r="A79" s="3" t="s">
        <v>107</v>
      </c>
      <c r="B79" s="4" t="s">
        <v>108</v>
      </c>
      <c r="C79" s="31">
        <v>0</v>
      </c>
      <c r="D79" s="32">
        <v>30.30303</v>
      </c>
      <c r="E79" s="35">
        <v>0</v>
      </c>
      <c r="F79" s="34">
        <f t="shared" si="1"/>
        <v>0</v>
      </c>
      <c r="G79" s="35">
        <v>0</v>
      </c>
      <c r="H79" s="34">
        <f t="shared" ref="H79:H144" si="22">G79/1000</f>
        <v>0</v>
      </c>
      <c r="I79" s="35">
        <v>0</v>
      </c>
      <c r="J79" s="34">
        <f t="shared" ref="J79:J144" si="23">I79/1000</f>
        <v>0</v>
      </c>
    </row>
    <row r="80" spans="1:11" ht="52.8" outlineLevel="3" x14ac:dyDescent="0.3">
      <c r="A80" s="3" t="s">
        <v>373</v>
      </c>
      <c r="B80" s="15" t="s">
        <v>372</v>
      </c>
      <c r="C80" s="31">
        <v>0</v>
      </c>
      <c r="D80" s="32">
        <v>0</v>
      </c>
      <c r="E80" s="35">
        <v>39996</v>
      </c>
      <c r="F80" s="34">
        <f t="shared" ref="F80:F145" si="24">E80/1000</f>
        <v>39.996000000000002</v>
      </c>
      <c r="G80" s="35">
        <v>39996</v>
      </c>
      <c r="H80" s="34">
        <f t="shared" si="22"/>
        <v>39.996000000000002</v>
      </c>
      <c r="I80" s="35">
        <v>39996</v>
      </c>
      <c r="J80" s="34">
        <f t="shared" si="23"/>
        <v>39.996000000000002</v>
      </c>
      <c r="K80" s="11"/>
    </row>
    <row r="81" spans="1:11" ht="52.8" outlineLevel="3" x14ac:dyDescent="0.3">
      <c r="A81" s="3" t="s">
        <v>109</v>
      </c>
      <c r="B81" s="4" t="s">
        <v>110</v>
      </c>
      <c r="C81" s="31">
        <v>4.62</v>
      </c>
      <c r="D81" s="32">
        <v>2.2873000000000001</v>
      </c>
      <c r="E81" s="35">
        <v>0</v>
      </c>
      <c r="F81" s="34">
        <f t="shared" si="24"/>
        <v>0</v>
      </c>
      <c r="G81" s="35">
        <v>1698</v>
      </c>
      <c r="H81" s="34">
        <f t="shared" si="22"/>
        <v>1.698</v>
      </c>
      <c r="I81" s="35">
        <v>1698</v>
      </c>
      <c r="J81" s="34">
        <f t="shared" si="23"/>
        <v>1.698</v>
      </c>
      <c r="K81" s="11"/>
    </row>
    <row r="82" spans="1:11" ht="26.4" outlineLevel="2" x14ac:dyDescent="0.3">
      <c r="A82" s="3" t="s">
        <v>398</v>
      </c>
      <c r="B82" s="4" t="s">
        <v>111</v>
      </c>
      <c r="C82" s="35">
        <f>C83+C84</f>
        <v>26913.16</v>
      </c>
      <c r="D82" s="32">
        <v>26345.909950000001</v>
      </c>
      <c r="E82" s="35">
        <f>E83+E84</f>
        <v>27334667</v>
      </c>
      <c r="F82" s="34">
        <f t="shared" si="24"/>
        <v>27334.667000000001</v>
      </c>
      <c r="G82" s="35">
        <f>G83+G84</f>
        <v>20334667</v>
      </c>
      <c r="H82" s="34">
        <f t="shared" si="22"/>
        <v>20334.667000000001</v>
      </c>
      <c r="I82" s="35">
        <f t="shared" ref="I82" si="25">I83+I84</f>
        <v>18334667</v>
      </c>
      <c r="J82" s="34">
        <f t="shared" si="23"/>
        <v>18334.667000000001</v>
      </c>
    </row>
    <row r="83" spans="1:11" ht="40.950000000000003" customHeight="1" outlineLevel="3" x14ac:dyDescent="0.3">
      <c r="A83" s="3" t="s">
        <v>7</v>
      </c>
      <c r="B83" s="4" t="s">
        <v>112</v>
      </c>
      <c r="C83" s="31">
        <v>25870.16</v>
      </c>
      <c r="D83" s="32">
        <v>25975.909950000001</v>
      </c>
      <c r="E83" s="35">
        <f>20571176+6212495+182000+800468+165300+1079328+38900+130000+21000+45000+4000+7000+78000-2000000</f>
        <v>27334667</v>
      </c>
      <c r="F83" s="34">
        <f t="shared" si="24"/>
        <v>27334.667000000001</v>
      </c>
      <c r="G83" s="35">
        <f>27334667-7000000</f>
        <v>20334667</v>
      </c>
      <c r="H83" s="34">
        <f t="shared" si="22"/>
        <v>20334.667000000001</v>
      </c>
      <c r="I83" s="35">
        <f>27334667-7000000-2000000</f>
        <v>18334667</v>
      </c>
      <c r="J83" s="34">
        <f t="shared" si="23"/>
        <v>18334.667000000001</v>
      </c>
      <c r="K83" s="11"/>
    </row>
    <row r="84" spans="1:11" ht="69.599999999999994" customHeight="1" outlineLevel="3" x14ac:dyDescent="0.3">
      <c r="A84" s="3" t="s">
        <v>113</v>
      </c>
      <c r="B84" s="4" t="s">
        <v>114</v>
      </c>
      <c r="C84" s="31">
        <v>1043</v>
      </c>
      <c r="D84" s="32">
        <v>370</v>
      </c>
      <c r="E84" s="35">
        <v>0</v>
      </c>
      <c r="F84" s="34">
        <f t="shared" si="24"/>
        <v>0</v>
      </c>
      <c r="G84" s="35">
        <v>0</v>
      </c>
      <c r="H84" s="34">
        <f t="shared" si="22"/>
        <v>0</v>
      </c>
      <c r="I84" s="35">
        <v>0</v>
      </c>
      <c r="J84" s="34">
        <f t="shared" si="23"/>
        <v>0</v>
      </c>
    </row>
    <row r="85" spans="1:11" ht="26.4" outlineLevel="2" x14ac:dyDescent="0.3">
      <c r="A85" s="3" t="s">
        <v>399</v>
      </c>
      <c r="B85" s="4" t="s">
        <v>115</v>
      </c>
      <c r="C85" s="31">
        <v>2960.57</v>
      </c>
      <c r="D85" s="32">
        <v>1075.7284999999999</v>
      </c>
      <c r="E85" s="35">
        <f>E86+E87</f>
        <v>365000</v>
      </c>
      <c r="F85" s="34">
        <f t="shared" si="24"/>
        <v>365</v>
      </c>
      <c r="G85" s="35">
        <f t="shared" ref="G85:I85" si="26">G86+G87</f>
        <v>365000</v>
      </c>
      <c r="H85" s="34">
        <f t="shared" si="22"/>
        <v>365</v>
      </c>
      <c r="I85" s="35">
        <f t="shared" si="26"/>
        <v>365000</v>
      </c>
      <c r="J85" s="34">
        <f t="shared" si="23"/>
        <v>365</v>
      </c>
    </row>
    <row r="86" spans="1:11" ht="54" customHeight="1" outlineLevel="3" x14ac:dyDescent="0.3">
      <c r="A86" s="3" t="s">
        <v>116</v>
      </c>
      <c r="B86" s="4" t="s">
        <v>117</v>
      </c>
      <c r="C86" s="31">
        <v>398</v>
      </c>
      <c r="D86" s="32">
        <v>825.72850000000005</v>
      </c>
      <c r="E86" s="35">
        <f>240000</f>
        <v>240000</v>
      </c>
      <c r="F86" s="34">
        <f t="shared" si="24"/>
        <v>240</v>
      </c>
      <c r="G86" s="35">
        <v>240000</v>
      </c>
      <c r="H86" s="34">
        <f t="shared" si="22"/>
        <v>240</v>
      </c>
      <c r="I86" s="35">
        <v>240000</v>
      </c>
      <c r="J86" s="34">
        <f t="shared" si="23"/>
        <v>240</v>
      </c>
      <c r="K86" s="11"/>
    </row>
    <row r="87" spans="1:11" ht="26.4" outlineLevel="3" x14ac:dyDescent="0.3">
      <c r="A87" s="3" t="s">
        <v>118</v>
      </c>
      <c r="B87" s="4" t="s">
        <v>119</v>
      </c>
      <c r="C87" s="31">
        <v>0</v>
      </c>
      <c r="D87" s="32">
        <v>250</v>
      </c>
      <c r="E87" s="35">
        <f>125000</f>
        <v>125000</v>
      </c>
      <c r="F87" s="34">
        <f t="shared" si="24"/>
        <v>125</v>
      </c>
      <c r="G87" s="35">
        <v>125000</v>
      </c>
      <c r="H87" s="34">
        <f t="shared" si="22"/>
        <v>125</v>
      </c>
      <c r="I87" s="35">
        <v>125000</v>
      </c>
      <c r="J87" s="34">
        <f t="shared" si="23"/>
        <v>125</v>
      </c>
      <c r="K87" s="11"/>
    </row>
    <row r="88" spans="1:11" outlineLevel="3" x14ac:dyDescent="0.3">
      <c r="A88" s="19" t="s">
        <v>457</v>
      </c>
      <c r="B88" s="20" t="s">
        <v>458</v>
      </c>
      <c r="C88" s="31">
        <v>2562.5700000000002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11"/>
    </row>
    <row r="89" spans="1:11" ht="26.4" outlineLevel="2" x14ac:dyDescent="0.3">
      <c r="A89" s="3" t="s">
        <v>120</v>
      </c>
      <c r="B89" s="4" t="s">
        <v>121</v>
      </c>
      <c r="C89" s="31">
        <v>0</v>
      </c>
      <c r="D89" s="32">
        <v>33340.762060000001</v>
      </c>
      <c r="E89" s="35">
        <f>E90+E91</f>
        <v>0</v>
      </c>
      <c r="F89" s="34">
        <f t="shared" si="24"/>
        <v>0</v>
      </c>
      <c r="G89" s="35">
        <f t="shared" ref="G89:I89" si="27">G90+G91</f>
        <v>5240241</v>
      </c>
      <c r="H89" s="34">
        <f t="shared" si="22"/>
        <v>5240.241</v>
      </c>
      <c r="I89" s="35">
        <f t="shared" si="27"/>
        <v>5240241</v>
      </c>
      <c r="J89" s="34">
        <f t="shared" si="23"/>
        <v>5240.241</v>
      </c>
    </row>
    <row r="90" spans="1:11" ht="41.4" customHeight="1" outlineLevel="3" x14ac:dyDescent="0.3">
      <c r="A90" s="3" t="s">
        <v>122</v>
      </c>
      <c r="B90" s="4" t="s">
        <v>123</v>
      </c>
      <c r="C90" s="31">
        <v>0</v>
      </c>
      <c r="D90" s="32">
        <v>0</v>
      </c>
      <c r="E90" s="35">
        <v>0</v>
      </c>
      <c r="F90" s="34">
        <f t="shared" si="24"/>
        <v>0</v>
      </c>
      <c r="G90" s="35">
        <f>5236360+3881</f>
        <v>5240241</v>
      </c>
      <c r="H90" s="34">
        <f t="shared" si="22"/>
        <v>5240.241</v>
      </c>
      <c r="I90" s="35">
        <f>5236360+3881</f>
        <v>5240241</v>
      </c>
      <c r="J90" s="34">
        <f t="shared" si="23"/>
        <v>5240.241</v>
      </c>
      <c r="K90" s="11"/>
    </row>
    <row r="91" spans="1:11" ht="39.6" outlineLevel="3" x14ac:dyDescent="0.3">
      <c r="A91" s="3" t="s">
        <v>124</v>
      </c>
      <c r="B91" s="4" t="s">
        <v>125</v>
      </c>
      <c r="C91" s="31">
        <v>0</v>
      </c>
      <c r="D91" s="32">
        <v>33340.762060000001</v>
      </c>
      <c r="E91" s="35">
        <v>0</v>
      </c>
      <c r="F91" s="34">
        <f t="shared" si="24"/>
        <v>0</v>
      </c>
      <c r="G91" s="35">
        <v>0</v>
      </c>
      <c r="H91" s="34">
        <f t="shared" si="22"/>
        <v>0</v>
      </c>
      <c r="I91" s="35">
        <v>0</v>
      </c>
      <c r="J91" s="34">
        <f t="shared" si="23"/>
        <v>0</v>
      </c>
    </row>
    <row r="92" spans="1:11" ht="26.4" outlineLevel="2" x14ac:dyDescent="0.3">
      <c r="A92" s="3" t="s">
        <v>126</v>
      </c>
      <c r="B92" s="4" t="s">
        <v>127</v>
      </c>
      <c r="C92" s="31">
        <v>0</v>
      </c>
      <c r="D92" s="32">
        <v>150</v>
      </c>
      <c r="E92" s="35">
        <f>E93+E94</f>
        <v>30000</v>
      </c>
      <c r="F92" s="34">
        <f t="shared" si="24"/>
        <v>30</v>
      </c>
      <c r="G92" s="35">
        <f t="shared" ref="G92:I92" si="28">G93+G94</f>
        <v>30000</v>
      </c>
      <c r="H92" s="34">
        <f t="shared" si="22"/>
        <v>30</v>
      </c>
      <c r="I92" s="35">
        <f t="shared" si="28"/>
        <v>0</v>
      </c>
      <c r="J92" s="34">
        <f t="shared" si="23"/>
        <v>0</v>
      </c>
    </row>
    <row r="93" spans="1:11" ht="39.6" outlineLevel="3" x14ac:dyDescent="0.3">
      <c r="A93" s="3" t="s">
        <v>128</v>
      </c>
      <c r="B93" s="4" t="s">
        <v>129</v>
      </c>
      <c r="C93" s="31">
        <v>0</v>
      </c>
      <c r="D93" s="32">
        <v>50</v>
      </c>
      <c r="E93" s="35">
        <v>15000</v>
      </c>
      <c r="F93" s="34">
        <f t="shared" si="24"/>
        <v>15</v>
      </c>
      <c r="G93" s="35">
        <v>15000</v>
      </c>
      <c r="H93" s="34">
        <f t="shared" si="22"/>
        <v>15</v>
      </c>
      <c r="I93" s="35">
        <v>0</v>
      </c>
      <c r="J93" s="34">
        <f t="shared" si="23"/>
        <v>0</v>
      </c>
      <c r="K93" s="11"/>
    </row>
    <row r="94" spans="1:11" ht="26.4" outlineLevel="3" x14ac:dyDescent="0.3">
      <c r="A94" s="3" t="s">
        <v>130</v>
      </c>
      <c r="B94" s="4" t="s">
        <v>131</v>
      </c>
      <c r="C94" s="31">
        <v>0</v>
      </c>
      <c r="D94" s="32">
        <v>100</v>
      </c>
      <c r="E94" s="35">
        <v>15000</v>
      </c>
      <c r="F94" s="34">
        <f t="shared" si="24"/>
        <v>15</v>
      </c>
      <c r="G94" s="35">
        <v>15000</v>
      </c>
      <c r="H94" s="34">
        <f t="shared" si="22"/>
        <v>15</v>
      </c>
      <c r="I94" s="35">
        <v>0</v>
      </c>
      <c r="J94" s="34">
        <f t="shared" si="23"/>
        <v>0</v>
      </c>
      <c r="K94" s="11"/>
    </row>
    <row r="95" spans="1:11" ht="39.6" x14ac:dyDescent="0.3">
      <c r="A95" s="5" t="s">
        <v>132</v>
      </c>
      <c r="B95" s="6" t="s">
        <v>133</v>
      </c>
      <c r="C95" s="36">
        <f t="shared" ref="C95" si="29">C96+C100</f>
        <v>32856.76</v>
      </c>
      <c r="D95" s="29">
        <v>7329.223</v>
      </c>
      <c r="E95" s="36">
        <f>E96+E100</f>
        <v>17580095.629999999</v>
      </c>
      <c r="F95" s="30">
        <f t="shared" si="24"/>
        <v>17580.09563</v>
      </c>
      <c r="G95" s="36">
        <f t="shared" ref="G95:I95" si="30">G96+G100</f>
        <v>1467223</v>
      </c>
      <c r="H95" s="30">
        <f t="shared" si="22"/>
        <v>1467.223</v>
      </c>
      <c r="I95" s="36">
        <f t="shared" si="30"/>
        <v>1000000</v>
      </c>
      <c r="J95" s="30">
        <f t="shared" si="23"/>
        <v>1000</v>
      </c>
    </row>
    <row r="96" spans="1:11" ht="26.4" outlineLevel="2" x14ac:dyDescent="0.3">
      <c r="A96" s="3" t="s">
        <v>400</v>
      </c>
      <c r="B96" s="4" t="s">
        <v>134</v>
      </c>
      <c r="C96" s="31">
        <v>2979.82</v>
      </c>
      <c r="D96" s="32">
        <v>3329.223</v>
      </c>
      <c r="E96" s="35">
        <f>E97+E99</f>
        <v>1500000</v>
      </c>
      <c r="F96" s="34">
        <f t="shared" si="24"/>
        <v>1500</v>
      </c>
      <c r="G96" s="35">
        <f t="shared" ref="G96:I96" si="31">G97+G99</f>
        <v>1000000</v>
      </c>
      <c r="H96" s="34">
        <f t="shared" si="22"/>
        <v>1000</v>
      </c>
      <c r="I96" s="35">
        <f t="shared" si="31"/>
        <v>1000000</v>
      </c>
      <c r="J96" s="34">
        <f t="shared" si="23"/>
        <v>1000</v>
      </c>
    </row>
    <row r="97" spans="1:11" ht="26.4" outlineLevel="3" x14ac:dyDescent="0.3">
      <c r="A97" s="3" t="s">
        <v>135</v>
      </c>
      <c r="B97" s="4" t="s">
        <v>136</v>
      </c>
      <c r="C97" s="31">
        <v>979.82</v>
      </c>
      <c r="D97" s="32">
        <v>1829.223</v>
      </c>
      <c r="E97" s="35">
        <f>160000+1240000+100000</f>
        <v>1500000</v>
      </c>
      <c r="F97" s="34">
        <f t="shared" si="24"/>
        <v>1500</v>
      </c>
      <c r="G97" s="35">
        <v>1000000</v>
      </c>
      <c r="H97" s="34">
        <f t="shared" si="22"/>
        <v>1000</v>
      </c>
      <c r="I97" s="35">
        <v>1000000</v>
      </c>
      <c r="J97" s="34">
        <f t="shared" si="23"/>
        <v>1000</v>
      </c>
    </row>
    <row r="98" spans="1:11" ht="26.4" outlineLevel="3" x14ac:dyDescent="0.3">
      <c r="A98" s="19" t="s">
        <v>459</v>
      </c>
      <c r="B98" s="20" t="s">
        <v>460</v>
      </c>
      <c r="C98" s="31">
        <v>2000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</row>
    <row r="99" spans="1:11" ht="27.6" customHeight="1" outlineLevel="3" x14ac:dyDescent="0.3">
      <c r="A99" s="3" t="s">
        <v>137</v>
      </c>
      <c r="B99" s="4" t="s">
        <v>138</v>
      </c>
      <c r="C99" s="31">
        <v>2000</v>
      </c>
      <c r="D99" s="32">
        <v>1500</v>
      </c>
      <c r="E99" s="35">
        <v>0</v>
      </c>
      <c r="F99" s="34">
        <f t="shared" si="24"/>
        <v>0</v>
      </c>
      <c r="G99" s="35">
        <v>0</v>
      </c>
      <c r="H99" s="34">
        <f t="shared" si="22"/>
        <v>0</v>
      </c>
      <c r="I99" s="35">
        <v>0</v>
      </c>
      <c r="J99" s="34">
        <f t="shared" si="23"/>
        <v>0</v>
      </c>
    </row>
    <row r="100" spans="1:11" ht="39.6" outlineLevel="2" x14ac:dyDescent="0.3">
      <c r="A100" s="3" t="s">
        <v>401</v>
      </c>
      <c r="B100" s="4" t="s">
        <v>139</v>
      </c>
      <c r="C100" s="31">
        <v>29876.94</v>
      </c>
      <c r="D100" s="32">
        <v>4000</v>
      </c>
      <c r="E100" s="35">
        <f>E101+E102+E103+E104+E105+E106</f>
        <v>16080095.629999999</v>
      </c>
      <c r="F100" s="34">
        <f t="shared" si="24"/>
        <v>16080.09563</v>
      </c>
      <c r="G100" s="35">
        <f t="shared" ref="G100:I100" si="32">G101+G102+G103+G104+G105+G106</f>
        <v>467223</v>
      </c>
      <c r="H100" s="34">
        <f t="shared" si="22"/>
        <v>467.22300000000001</v>
      </c>
      <c r="I100" s="35">
        <f t="shared" si="32"/>
        <v>0</v>
      </c>
      <c r="J100" s="34">
        <f t="shared" si="23"/>
        <v>0</v>
      </c>
    </row>
    <row r="101" spans="1:11" ht="52.8" outlineLevel="3" x14ac:dyDescent="0.3">
      <c r="A101" s="3" t="s">
        <v>140</v>
      </c>
      <c r="B101" s="4" t="s">
        <v>141</v>
      </c>
      <c r="C101" s="31">
        <v>950</v>
      </c>
      <c r="D101" s="32">
        <v>3960</v>
      </c>
      <c r="E101" s="35">
        <v>0</v>
      </c>
      <c r="F101" s="34">
        <f t="shared" si="24"/>
        <v>0</v>
      </c>
      <c r="G101" s="35">
        <v>0</v>
      </c>
      <c r="H101" s="34">
        <f t="shared" si="22"/>
        <v>0</v>
      </c>
      <c r="I101" s="35">
        <v>0</v>
      </c>
      <c r="J101" s="34">
        <f t="shared" si="23"/>
        <v>0</v>
      </c>
    </row>
    <row r="102" spans="1:11" ht="52.8" outlineLevel="3" x14ac:dyDescent="0.3">
      <c r="A102" s="3" t="s">
        <v>142</v>
      </c>
      <c r="B102" s="4" t="s">
        <v>143</v>
      </c>
      <c r="C102" s="31">
        <v>29.38</v>
      </c>
      <c r="D102" s="32">
        <v>40</v>
      </c>
      <c r="E102" s="35">
        <v>0</v>
      </c>
      <c r="F102" s="34">
        <f t="shared" si="24"/>
        <v>0</v>
      </c>
      <c r="G102" s="35">
        <v>0</v>
      </c>
      <c r="H102" s="34">
        <f t="shared" si="22"/>
        <v>0</v>
      </c>
      <c r="I102" s="35">
        <v>0</v>
      </c>
      <c r="J102" s="34">
        <f t="shared" si="23"/>
        <v>0</v>
      </c>
    </row>
    <row r="103" spans="1:11" ht="39.6" outlineLevel="3" x14ac:dyDescent="0.3">
      <c r="A103" s="3" t="s">
        <v>364</v>
      </c>
      <c r="B103" s="4" t="s">
        <v>363</v>
      </c>
      <c r="C103" s="31">
        <v>28208.05</v>
      </c>
      <c r="D103" s="32">
        <v>0</v>
      </c>
      <c r="E103" s="35">
        <v>9083943</v>
      </c>
      <c r="F103" s="34">
        <f t="shared" si="24"/>
        <v>9083.9429999999993</v>
      </c>
      <c r="G103" s="35">
        <v>0</v>
      </c>
      <c r="H103" s="34">
        <f t="shared" si="22"/>
        <v>0</v>
      </c>
      <c r="I103" s="35">
        <v>0</v>
      </c>
      <c r="J103" s="34">
        <f t="shared" si="23"/>
        <v>0</v>
      </c>
      <c r="K103" s="11"/>
    </row>
    <row r="104" spans="1:11" ht="40.200000000000003" customHeight="1" outlineLevel="3" x14ac:dyDescent="0.3">
      <c r="A104" s="3" t="s">
        <v>144</v>
      </c>
      <c r="B104" s="4" t="s">
        <v>145</v>
      </c>
      <c r="C104" s="31">
        <v>689.51</v>
      </c>
      <c r="D104" s="32">
        <v>0</v>
      </c>
      <c r="E104" s="35">
        <f>91757+467223</f>
        <v>558980</v>
      </c>
      <c r="F104" s="34">
        <f t="shared" si="24"/>
        <v>558.98</v>
      </c>
      <c r="G104" s="35">
        <v>467223</v>
      </c>
      <c r="H104" s="34">
        <f t="shared" si="22"/>
        <v>467.22300000000001</v>
      </c>
      <c r="I104" s="35">
        <f>0</f>
        <v>0</v>
      </c>
      <c r="J104" s="34">
        <f t="shared" si="23"/>
        <v>0</v>
      </c>
      <c r="K104" s="10"/>
    </row>
    <row r="105" spans="1:11" ht="52.95" customHeight="1" outlineLevel="3" x14ac:dyDescent="0.3">
      <c r="A105" s="3" t="s">
        <v>366</v>
      </c>
      <c r="B105" s="4" t="s">
        <v>367</v>
      </c>
      <c r="C105" s="31">
        <v>0</v>
      </c>
      <c r="D105" s="32">
        <v>0</v>
      </c>
      <c r="E105" s="35">
        <v>6372800.6299999999</v>
      </c>
      <c r="F105" s="34">
        <f t="shared" si="24"/>
        <v>6372.8006299999997</v>
      </c>
      <c r="G105" s="35">
        <v>0</v>
      </c>
      <c r="H105" s="34">
        <f t="shared" si="22"/>
        <v>0</v>
      </c>
      <c r="I105" s="35">
        <v>0</v>
      </c>
      <c r="J105" s="34">
        <f t="shared" si="23"/>
        <v>0</v>
      </c>
      <c r="K105" s="10"/>
    </row>
    <row r="106" spans="1:11" ht="53.4" customHeight="1" outlineLevel="3" x14ac:dyDescent="0.3">
      <c r="A106" s="3" t="s">
        <v>368</v>
      </c>
      <c r="B106" s="4" t="s">
        <v>369</v>
      </c>
      <c r="C106" s="31">
        <v>0</v>
      </c>
      <c r="D106" s="32">
        <v>0</v>
      </c>
      <c r="E106" s="35">
        <v>64372</v>
      </c>
      <c r="F106" s="34">
        <f t="shared" si="24"/>
        <v>64.372</v>
      </c>
      <c r="G106" s="35">
        <v>0</v>
      </c>
      <c r="H106" s="34">
        <f t="shared" si="22"/>
        <v>0</v>
      </c>
      <c r="I106" s="35">
        <v>0</v>
      </c>
      <c r="J106" s="34">
        <f t="shared" si="23"/>
        <v>0</v>
      </c>
      <c r="K106" s="10"/>
    </row>
    <row r="107" spans="1:11" ht="43.2" customHeight="1" x14ac:dyDescent="0.3">
      <c r="A107" s="5" t="s">
        <v>146</v>
      </c>
      <c r="B107" s="6" t="s">
        <v>147</v>
      </c>
      <c r="C107" s="36">
        <f t="shared" ref="C107" si="33">C108</f>
        <v>1222.1400000000001</v>
      </c>
      <c r="D107" s="29">
        <v>1046.2180000000001</v>
      </c>
      <c r="E107" s="36">
        <f>E108</f>
        <v>1124150</v>
      </c>
      <c r="F107" s="30">
        <f t="shared" si="24"/>
        <v>1124.1500000000001</v>
      </c>
      <c r="G107" s="36">
        <f t="shared" ref="G107:I107" si="34">G108</f>
        <v>1124150</v>
      </c>
      <c r="H107" s="30">
        <f t="shared" si="22"/>
        <v>1124.1500000000001</v>
      </c>
      <c r="I107" s="36">
        <f t="shared" si="34"/>
        <v>1124150</v>
      </c>
      <c r="J107" s="30">
        <f t="shared" si="23"/>
        <v>1124.1500000000001</v>
      </c>
    </row>
    <row r="108" spans="1:11" ht="39.6" outlineLevel="2" x14ac:dyDescent="0.3">
      <c r="A108" s="3" t="s">
        <v>402</v>
      </c>
      <c r="B108" s="4" t="s">
        <v>148</v>
      </c>
      <c r="C108" s="31">
        <v>1222.1400000000001</v>
      </c>
      <c r="D108" s="32">
        <v>1046.2180000000001</v>
      </c>
      <c r="E108" s="35">
        <f>E109</f>
        <v>1124150</v>
      </c>
      <c r="F108" s="34">
        <f t="shared" si="24"/>
        <v>1124.1500000000001</v>
      </c>
      <c r="G108" s="35">
        <f t="shared" ref="G108:I108" si="35">G109</f>
        <v>1124150</v>
      </c>
      <c r="H108" s="34">
        <f t="shared" si="22"/>
        <v>1124.1500000000001</v>
      </c>
      <c r="I108" s="35">
        <f t="shared" si="35"/>
        <v>1124150</v>
      </c>
      <c r="J108" s="34">
        <f t="shared" si="23"/>
        <v>1124.1500000000001</v>
      </c>
    </row>
    <row r="109" spans="1:11" ht="42" customHeight="1" outlineLevel="3" x14ac:dyDescent="0.3">
      <c r="A109" s="3" t="s">
        <v>149</v>
      </c>
      <c r="B109" s="4" t="s">
        <v>150</v>
      </c>
      <c r="C109" s="31">
        <v>1222.1400000000001</v>
      </c>
      <c r="D109" s="32">
        <v>1046.2180000000001</v>
      </c>
      <c r="E109" s="35">
        <f>434250+461400+80000+75000+30000+31000+12500</f>
        <v>1124150</v>
      </c>
      <c r="F109" s="34">
        <f t="shared" si="24"/>
        <v>1124.1500000000001</v>
      </c>
      <c r="G109" s="35">
        <v>1124150</v>
      </c>
      <c r="H109" s="34">
        <f t="shared" si="22"/>
        <v>1124.1500000000001</v>
      </c>
      <c r="I109" s="35">
        <v>1124150</v>
      </c>
      <c r="J109" s="34">
        <f t="shared" si="23"/>
        <v>1124.1500000000001</v>
      </c>
      <c r="K109" s="11"/>
    </row>
    <row r="110" spans="1:11" ht="40.200000000000003" customHeight="1" x14ac:dyDescent="0.3">
      <c r="A110" s="5" t="s">
        <v>151</v>
      </c>
      <c r="B110" s="6" t="s">
        <v>152</v>
      </c>
      <c r="C110" s="24">
        <v>1400</v>
      </c>
      <c r="D110" s="29">
        <v>760</v>
      </c>
      <c r="E110" s="36">
        <f>E111</f>
        <v>760000</v>
      </c>
      <c r="F110" s="30">
        <f t="shared" si="24"/>
        <v>760</v>
      </c>
      <c r="G110" s="36">
        <f t="shared" ref="G110:I110" si="36">G111</f>
        <v>760000</v>
      </c>
      <c r="H110" s="30">
        <f t="shared" si="22"/>
        <v>760</v>
      </c>
      <c r="I110" s="36">
        <f t="shared" si="36"/>
        <v>760000</v>
      </c>
      <c r="J110" s="30">
        <f t="shared" si="23"/>
        <v>760</v>
      </c>
    </row>
    <row r="111" spans="1:11" ht="39.6" outlineLevel="2" x14ac:dyDescent="0.3">
      <c r="A111" s="3" t="s">
        <v>403</v>
      </c>
      <c r="B111" s="4" t="s">
        <v>153</v>
      </c>
      <c r="C111" s="31">
        <v>1400</v>
      </c>
      <c r="D111" s="32">
        <v>760</v>
      </c>
      <c r="E111" s="35">
        <f>E112</f>
        <v>760000</v>
      </c>
      <c r="F111" s="34">
        <f t="shared" si="24"/>
        <v>760</v>
      </c>
      <c r="G111" s="35">
        <f t="shared" ref="G111:I111" si="37">G112</f>
        <v>760000</v>
      </c>
      <c r="H111" s="34">
        <f t="shared" si="22"/>
        <v>760</v>
      </c>
      <c r="I111" s="35">
        <f t="shared" si="37"/>
        <v>760000</v>
      </c>
      <c r="J111" s="34">
        <f t="shared" si="23"/>
        <v>760</v>
      </c>
    </row>
    <row r="112" spans="1:11" ht="79.2" outlineLevel="3" x14ac:dyDescent="0.3">
      <c r="A112" s="3" t="s">
        <v>154</v>
      </c>
      <c r="B112" s="4" t="s">
        <v>155</v>
      </c>
      <c r="C112" s="31">
        <v>1400</v>
      </c>
      <c r="D112" s="32">
        <v>760</v>
      </c>
      <c r="E112" s="35">
        <f>150000+240000+120000+250000</f>
        <v>760000</v>
      </c>
      <c r="F112" s="34">
        <f t="shared" si="24"/>
        <v>760</v>
      </c>
      <c r="G112" s="35">
        <v>760000</v>
      </c>
      <c r="H112" s="34">
        <f t="shared" si="22"/>
        <v>760</v>
      </c>
      <c r="I112" s="35">
        <v>760000</v>
      </c>
      <c r="J112" s="34">
        <f t="shared" si="23"/>
        <v>760</v>
      </c>
    </row>
    <row r="113" spans="1:10" ht="52.8" x14ac:dyDescent="0.3">
      <c r="A113" s="5" t="s">
        <v>156</v>
      </c>
      <c r="B113" s="6" t="s">
        <v>157</v>
      </c>
      <c r="C113" s="24">
        <v>50</v>
      </c>
      <c r="D113" s="29">
        <v>50</v>
      </c>
      <c r="E113" s="36">
        <f>E114</f>
        <v>50000</v>
      </c>
      <c r="F113" s="30">
        <f t="shared" si="24"/>
        <v>50</v>
      </c>
      <c r="G113" s="36">
        <f t="shared" ref="G113:I113" si="38">G114</f>
        <v>50000</v>
      </c>
      <c r="H113" s="30">
        <f t="shared" si="22"/>
        <v>50</v>
      </c>
      <c r="I113" s="36">
        <f t="shared" si="38"/>
        <v>50000</v>
      </c>
      <c r="J113" s="30">
        <f t="shared" si="23"/>
        <v>50</v>
      </c>
    </row>
    <row r="114" spans="1:10" ht="39.6" outlineLevel="2" x14ac:dyDescent="0.3">
      <c r="A114" s="3" t="s">
        <v>404</v>
      </c>
      <c r="B114" s="4" t="s">
        <v>158</v>
      </c>
      <c r="C114" s="31">
        <v>50</v>
      </c>
      <c r="D114" s="32">
        <v>50</v>
      </c>
      <c r="E114" s="35">
        <f>E115</f>
        <v>50000</v>
      </c>
      <c r="F114" s="34">
        <f t="shared" si="24"/>
        <v>50</v>
      </c>
      <c r="G114" s="35">
        <f t="shared" ref="G114:I114" si="39">G115</f>
        <v>50000</v>
      </c>
      <c r="H114" s="30">
        <f t="shared" si="22"/>
        <v>50</v>
      </c>
      <c r="I114" s="35">
        <f t="shared" si="39"/>
        <v>50000</v>
      </c>
      <c r="J114" s="30">
        <f t="shared" si="23"/>
        <v>50</v>
      </c>
    </row>
    <row r="115" spans="1:10" outlineLevel="3" x14ac:dyDescent="0.3">
      <c r="A115" s="3" t="s">
        <v>159</v>
      </c>
      <c r="B115" s="4" t="s">
        <v>160</v>
      </c>
      <c r="C115" s="31">
        <v>50</v>
      </c>
      <c r="D115" s="32">
        <v>50</v>
      </c>
      <c r="E115" s="35">
        <v>50000</v>
      </c>
      <c r="F115" s="34">
        <f t="shared" si="24"/>
        <v>50</v>
      </c>
      <c r="G115" s="35">
        <v>50000</v>
      </c>
      <c r="H115" s="30">
        <f t="shared" si="22"/>
        <v>50</v>
      </c>
      <c r="I115" s="35">
        <v>50000</v>
      </c>
      <c r="J115" s="34">
        <f t="shared" si="23"/>
        <v>50</v>
      </c>
    </row>
    <row r="116" spans="1:10" ht="54.6" customHeight="1" outlineLevel="3" x14ac:dyDescent="0.3">
      <c r="A116" s="5" t="s">
        <v>350</v>
      </c>
      <c r="B116" s="6">
        <v>900000000</v>
      </c>
      <c r="C116" s="24">
        <v>0</v>
      </c>
      <c r="D116" s="29">
        <v>0</v>
      </c>
      <c r="E116" s="36">
        <f t="shared" ref="E116:I116" si="40">E117+E120</f>
        <v>407000</v>
      </c>
      <c r="F116" s="30">
        <f t="shared" si="24"/>
        <v>407</v>
      </c>
      <c r="G116" s="36">
        <f t="shared" si="40"/>
        <v>502000</v>
      </c>
      <c r="H116" s="30">
        <f t="shared" si="22"/>
        <v>502</v>
      </c>
      <c r="I116" s="36">
        <f t="shared" si="40"/>
        <v>352000</v>
      </c>
      <c r="J116" s="30">
        <f t="shared" si="23"/>
        <v>352</v>
      </c>
    </row>
    <row r="117" spans="1:10" ht="42" customHeight="1" outlineLevel="3" x14ac:dyDescent="0.3">
      <c r="A117" s="9" t="s">
        <v>405</v>
      </c>
      <c r="B117" s="4" t="s">
        <v>349</v>
      </c>
      <c r="C117" s="31">
        <v>0</v>
      </c>
      <c r="D117" s="32">
        <v>0</v>
      </c>
      <c r="E117" s="35">
        <f t="shared" ref="E117:I117" si="41">E118+E119</f>
        <v>157000</v>
      </c>
      <c r="F117" s="34">
        <f t="shared" si="24"/>
        <v>157</v>
      </c>
      <c r="G117" s="35">
        <f t="shared" si="41"/>
        <v>252000</v>
      </c>
      <c r="H117" s="34">
        <f t="shared" si="22"/>
        <v>252</v>
      </c>
      <c r="I117" s="35">
        <f t="shared" si="41"/>
        <v>102000</v>
      </c>
      <c r="J117" s="34">
        <f t="shared" si="23"/>
        <v>102</v>
      </c>
    </row>
    <row r="118" spans="1:10" ht="66" outlineLevel="3" x14ac:dyDescent="0.3">
      <c r="A118" s="3" t="s">
        <v>352</v>
      </c>
      <c r="B118" s="4" t="s">
        <v>351</v>
      </c>
      <c r="C118" s="31">
        <v>0</v>
      </c>
      <c r="D118" s="32">
        <v>0</v>
      </c>
      <c r="E118" s="35">
        <v>20000</v>
      </c>
      <c r="F118" s="34">
        <f t="shared" si="24"/>
        <v>20</v>
      </c>
      <c r="G118" s="35">
        <v>20000</v>
      </c>
      <c r="H118" s="34">
        <f t="shared" si="22"/>
        <v>20</v>
      </c>
      <c r="I118" s="35">
        <v>20000</v>
      </c>
      <c r="J118" s="34">
        <f t="shared" si="23"/>
        <v>20</v>
      </c>
    </row>
    <row r="119" spans="1:10" ht="39.6" outlineLevel="3" x14ac:dyDescent="0.3">
      <c r="A119" s="3" t="s">
        <v>353</v>
      </c>
      <c r="B119" s="4" t="s">
        <v>354</v>
      </c>
      <c r="C119" s="31">
        <v>0</v>
      </c>
      <c r="D119" s="32">
        <v>0</v>
      </c>
      <c r="E119" s="35">
        <v>137000</v>
      </c>
      <c r="F119" s="34">
        <f t="shared" si="24"/>
        <v>137</v>
      </c>
      <c r="G119" s="35">
        <v>232000</v>
      </c>
      <c r="H119" s="34">
        <f t="shared" si="22"/>
        <v>232</v>
      </c>
      <c r="I119" s="35">
        <v>82000</v>
      </c>
      <c r="J119" s="34">
        <f t="shared" si="23"/>
        <v>82</v>
      </c>
    </row>
    <row r="120" spans="1:10" outlineLevel="3" x14ac:dyDescent="0.3">
      <c r="A120" s="3" t="s">
        <v>406</v>
      </c>
      <c r="B120" s="4" t="s">
        <v>355</v>
      </c>
      <c r="C120" s="31">
        <v>0</v>
      </c>
      <c r="D120" s="32">
        <v>0</v>
      </c>
      <c r="E120" s="35">
        <f t="shared" ref="E120:I120" si="42">E121</f>
        <v>250000</v>
      </c>
      <c r="F120" s="34">
        <f t="shared" si="24"/>
        <v>250</v>
      </c>
      <c r="G120" s="35">
        <f t="shared" si="42"/>
        <v>250000</v>
      </c>
      <c r="H120" s="34">
        <f t="shared" si="22"/>
        <v>250</v>
      </c>
      <c r="I120" s="35">
        <f t="shared" si="42"/>
        <v>250000</v>
      </c>
      <c r="J120" s="34">
        <f t="shared" si="23"/>
        <v>250</v>
      </c>
    </row>
    <row r="121" spans="1:10" ht="26.4" outlineLevel="3" x14ac:dyDescent="0.3">
      <c r="A121" s="3" t="s">
        <v>357</v>
      </c>
      <c r="B121" s="4" t="s">
        <v>356</v>
      </c>
      <c r="C121" s="31">
        <v>0</v>
      </c>
      <c r="D121" s="32">
        <v>0</v>
      </c>
      <c r="E121" s="35">
        <v>250000</v>
      </c>
      <c r="F121" s="34">
        <f t="shared" si="24"/>
        <v>250</v>
      </c>
      <c r="G121" s="35">
        <v>250000</v>
      </c>
      <c r="H121" s="34">
        <f t="shared" si="22"/>
        <v>250</v>
      </c>
      <c r="I121" s="35">
        <v>250000</v>
      </c>
      <c r="J121" s="34">
        <f t="shared" si="23"/>
        <v>250</v>
      </c>
    </row>
    <row r="122" spans="1:10" ht="54" customHeight="1" x14ac:dyDescent="0.3">
      <c r="A122" s="5" t="s">
        <v>358</v>
      </c>
      <c r="B122" s="6" t="s">
        <v>161</v>
      </c>
      <c r="C122" s="36">
        <f t="shared" ref="C122" si="43">C123</f>
        <v>1994.96</v>
      </c>
      <c r="D122" s="29">
        <v>2118</v>
      </c>
      <c r="E122" s="36">
        <f>E123</f>
        <v>2154000</v>
      </c>
      <c r="F122" s="30">
        <f t="shared" si="24"/>
        <v>2154</v>
      </c>
      <c r="G122" s="36">
        <f t="shared" ref="G122:I122" si="44">G123</f>
        <v>2054000</v>
      </c>
      <c r="H122" s="30">
        <f t="shared" si="22"/>
        <v>2054</v>
      </c>
      <c r="I122" s="36">
        <f t="shared" si="44"/>
        <v>2054000</v>
      </c>
      <c r="J122" s="30">
        <f t="shared" si="23"/>
        <v>2054</v>
      </c>
    </row>
    <row r="123" spans="1:10" ht="26.4" outlineLevel="2" x14ac:dyDescent="0.3">
      <c r="A123" s="3" t="s">
        <v>407</v>
      </c>
      <c r="B123" s="4" t="s">
        <v>162</v>
      </c>
      <c r="C123" s="31">
        <v>1994.96</v>
      </c>
      <c r="D123" s="32">
        <v>2118</v>
      </c>
      <c r="E123" s="35">
        <f>E124+E125+E126</f>
        <v>2154000</v>
      </c>
      <c r="F123" s="34">
        <f t="shared" si="24"/>
        <v>2154</v>
      </c>
      <c r="G123" s="35">
        <f t="shared" ref="G123:I123" si="45">G124+G125+G126</f>
        <v>2054000</v>
      </c>
      <c r="H123" s="34">
        <f t="shared" si="22"/>
        <v>2054</v>
      </c>
      <c r="I123" s="35">
        <f t="shared" si="45"/>
        <v>2054000</v>
      </c>
      <c r="J123" s="34">
        <f t="shared" si="23"/>
        <v>2054</v>
      </c>
    </row>
    <row r="124" spans="1:10" outlineLevel="3" x14ac:dyDescent="0.3">
      <c r="A124" s="3" t="s">
        <v>163</v>
      </c>
      <c r="B124" s="4" t="s">
        <v>164</v>
      </c>
      <c r="C124" s="31">
        <v>18.14</v>
      </c>
      <c r="D124" s="32">
        <v>54</v>
      </c>
      <c r="E124" s="35">
        <v>54000</v>
      </c>
      <c r="F124" s="34">
        <f t="shared" si="24"/>
        <v>54</v>
      </c>
      <c r="G124" s="35">
        <v>54000</v>
      </c>
      <c r="H124" s="34">
        <f t="shared" si="22"/>
        <v>54</v>
      </c>
      <c r="I124" s="35">
        <v>54000</v>
      </c>
      <c r="J124" s="34">
        <f t="shared" si="23"/>
        <v>54</v>
      </c>
    </row>
    <row r="125" spans="1:10" ht="26.4" outlineLevel="3" x14ac:dyDescent="0.3">
      <c r="A125" s="3" t="s">
        <v>165</v>
      </c>
      <c r="B125" s="4" t="s">
        <v>166</v>
      </c>
      <c r="C125" s="31">
        <v>994.34</v>
      </c>
      <c r="D125" s="32">
        <v>1000</v>
      </c>
      <c r="E125" s="35">
        <v>1000000</v>
      </c>
      <c r="F125" s="34">
        <f t="shared" si="24"/>
        <v>1000</v>
      </c>
      <c r="G125" s="35">
        <v>1000000</v>
      </c>
      <c r="H125" s="34">
        <f t="shared" si="22"/>
        <v>1000</v>
      </c>
      <c r="I125" s="35">
        <v>1000000</v>
      </c>
      <c r="J125" s="34">
        <f t="shared" si="23"/>
        <v>1000</v>
      </c>
    </row>
    <row r="126" spans="1:10" outlineLevel="3" x14ac:dyDescent="0.3">
      <c r="A126" s="3" t="s">
        <v>167</v>
      </c>
      <c r="B126" s="4" t="s">
        <v>168</v>
      </c>
      <c r="C126" s="31">
        <v>982.49</v>
      </c>
      <c r="D126" s="32">
        <v>1064</v>
      </c>
      <c r="E126" s="35">
        <f>1000000+100000</f>
        <v>1100000</v>
      </c>
      <c r="F126" s="34">
        <f t="shared" si="24"/>
        <v>1100</v>
      </c>
      <c r="G126" s="35">
        <v>1000000</v>
      </c>
      <c r="H126" s="34">
        <f t="shared" si="22"/>
        <v>1000</v>
      </c>
      <c r="I126" s="35">
        <v>1000000</v>
      </c>
      <c r="J126" s="34">
        <f t="shared" si="23"/>
        <v>1000</v>
      </c>
    </row>
    <row r="127" spans="1:10" ht="30" customHeight="1" x14ac:dyDescent="0.3">
      <c r="A127" s="5" t="s">
        <v>169</v>
      </c>
      <c r="B127" s="6" t="s">
        <v>170</v>
      </c>
      <c r="C127" s="36">
        <f t="shared" ref="C127" si="46">C128+C135+C140</f>
        <v>41119.040000000001</v>
      </c>
      <c r="D127" s="29">
        <v>35547.38708</v>
      </c>
      <c r="E127" s="36">
        <f>E128+E135+E140</f>
        <v>67947387.079999998</v>
      </c>
      <c r="F127" s="30">
        <f t="shared" si="24"/>
        <v>67947.38708</v>
      </c>
      <c r="G127" s="36">
        <f t="shared" ref="G127:I127" si="47">G128+G135+G140</f>
        <v>20829438.079999998</v>
      </c>
      <c r="H127" s="30">
        <f t="shared" si="22"/>
        <v>20829.43808</v>
      </c>
      <c r="I127" s="36">
        <f t="shared" si="47"/>
        <v>20324387.079999998</v>
      </c>
      <c r="J127" s="30">
        <f t="shared" si="23"/>
        <v>20324.387079999997</v>
      </c>
    </row>
    <row r="128" spans="1:10" ht="28.2" customHeight="1" outlineLevel="1" x14ac:dyDescent="0.3">
      <c r="A128" s="3" t="s">
        <v>381</v>
      </c>
      <c r="B128" s="4" t="s">
        <v>171</v>
      </c>
      <c r="C128" s="31">
        <v>30658.82</v>
      </c>
      <c r="D128" s="32">
        <v>31244</v>
      </c>
      <c r="E128" s="35">
        <f>E129</f>
        <v>63544000</v>
      </c>
      <c r="F128" s="34">
        <f t="shared" si="24"/>
        <v>63544</v>
      </c>
      <c r="G128" s="35">
        <f t="shared" ref="G128:I128" si="48">G129</f>
        <v>16126051</v>
      </c>
      <c r="H128" s="34">
        <f t="shared" si="22"/>
        <v>16126.050999999999</v>
      </c>
      <c r="I128" s="35">
        <f t="shared" si="48"/>
        <v>15621000</v>
      </c>
      <c r="J128" s="34">
        <f t="shared" si="23"/>
        <v>15621</v>
      </c>
    </row>
    <row r="129" spans="1:10" ht="52.8" outlineLevel="2" x14ac:dyDescent="0.3">
      <c r="A129" s="3" t="s">
        <v>408</v>
      </c>
      <c r="B129" s="4" t="s">
        <v>172</v>
      </c>
      <c r="C129" s="31">
        <v>30658.82</v>
      </c>
      <c r="D129" s="32">
        <v>31244</v>
      </c>
      <c r="E129" s="35">
        <f>E130+E131+E133+E132+E134</f>
        <v>63544000</v>
      </c>
      <c r="F129" s="34">
        <f t="shared" si="24"/>
        <v>63544</v>
      </c>
      <c r="G129" s="35">
        <f t="shared" ref="G129:I129" si="49">G130+G131+G133+G132+G134</f>
        <v>16126051</v>
      </c>
      <c r="H129" s="34">
        <f t="shared" si="22"/>
        <v>16126.050999999999</v>
      </c>
      <c r="I129" s="35">
        <f t="shared" si="49"/>
        <v>15621000</v>
      </c>
      <c r="J129" s="34">
        <f t="shared" si="23"/>
        <v>15621</v>
      </c>
    </row>
    <row r="130" spans="1:10" ht="26.4" outlineLevel="3" x14ac:dyDescent="0.3">
      <c r="A130" s="3" t="s">
        <v>173</v>
      </c>
      <c r="B130" s="4" t="s">
        <v>174</v>
      </c>
      <c r="C130" s="31">
        <v>16843.28</v>
      </c>
      <c r="D130" s="32">
        <v>12592.484850000001</v>
      </c>
      <c r="E130" s="35">
        <v>8941749</v>
      </c>
      <c r="F130" s="34">
        <f t="shared" si="24"/>
        <v>8941.7489999999998</v>
      </c>
      <c r="G130" s="35">
        <v>11621000</v>
      </c>
      <c r="H130" s="34">
        <f t="shared" si="22"/>
        <v>11621</v>
      </c>
      <c r="I130" s="35">
        <v>11621000</v>
      </c>
      <c r="J130" s="34">
        <f t="shared" si="23"/>
        <v>11621</v>
      </c>
    </row>
    <row r="131" spans="1:10" ht="26.4" outlineLevel="3" x14ac:dyDescent="0.3">
      <c r="A131" s="3" t="s">
        <v>175</v>
      </c>
      <c r="B131" s="4" t="s">
        <v>176</v>
      </c>
      <c r="C131" s="31">
        <v>4537.1899999999996</v>
      </c>
      <c r="D131" s="32">
        <v>3500</v>
      </c>
      <c r="E131" s="35">
        <v>4000000</v>
      </c>
      <c r="F131" s="34">
        <f t="shared" si="24"/>
        <v>4000</v>
      </c>
      <c r="G131" s="35">
        <v>4000000</v>
      </c>
      <c r="H131" s="34">
        <f t="shared" si="22"/>
        <v>4000</v>
      </c>
      <c r="I131" s="35">
        <v>4000000</v>
      </c>
      <c r="J131" s="34">
        <f t="shared" si="23"/>
        <v>4000</v>
      </c>
    </row>
    <row r="132" spans="1:10" ht="69" customHeight="1" outlineLevel="3" x14ac:dyDescent="0.3">
      <c r="A132" s="13" t="s">
        <v>360</v>
      </c>
      <c r="B132" s="14" t="s">
        <v>361</v>
      </c>
      <c r="C132" s="31">
        <v>0</v>
      </c>
      <c r="D132" s="32">
        <v>0</v>
      </c>
      <c r="E132" s="35">
        <v>97200</v>
      </c>
      <c r="F132" s="34">
        <f t="shared" si="24"/>
        <v>97.2</v>
      </c>
      <c r="G132" s="35">
        <v>0</v>
      </c>
      <c r="H132" s="34">
        <f t="shared" si="22"/>
        <v>0</v>
      </c>
      <c r="I132" s="35">
        <v>0</v>
      </c>
      <c r="J132" s="34">
        <f t="shared" si="23"/>
        <v>0</v>
      </c>
    </row>
    <row r="133" spans="1:10" ht="52.8" outlineLevel="3" x14ac:dyDescent="0.3">
      <c r="A133" s="3" t="s">
        <v>177</v>
      </c>
      <c r="B133" s="4" t="s">
        <v>178</v>
      </c>
      <c r="C133" s="31">
        <v>9000</v>
      </c>
      <c r="D133" s="32">
        <v>15000</v>
      </c>
      <c r="E133" s="35">
        <v>50000000</v>
      </c>
      <c r="F133" s="34">
        <f t="shared" si="24"/>
        <v>50000</v>
      </c>
      <c r="G133" s="35">
        <v>0</v>
      </c>
      <c r="H133" s="34">
        <f t="shared" si="22"/>
        <v>0</v>
      </c>
      <c r="I133" s="35">
        <v>0</v>
      </c>
      <c r="J133" s="34">
        <f t="shared" si="23"/>
        <v>0</v>
      </c>
    </row>
    <row r="134" spans="1:10" ht="39.6" customHeight="1" outlineLevel="3" x14ac:dyDescent="0.3">
      <c r="A134" s="3" t="s">
        <v>179</v>
      </c>
      <c r="B134" s="4" t="s">
        <v>180</v>
      </c>
      <c r="C134" s="31">
        <v>278.35000000000002</v>
      </c>
      <c r="D134" s="32">
        <v>151.51515000000001</v>
      </c>
      <c r="E134" s="35">
        <v>505051</v>
      </c>
      <c r="F134" s="34">
        <f t="shared" si="24"/>
        <v>505.05099999999999</v>
      </c>
      <c r="G134" s="35">
        <v>505051</v>
      </c>
      <c r="H134" s="34">
        <f t="shared" si="22"/>
        <v>505.05099999999999</v>
      </c>
      <c r="I134" s="35">
        <v>0</v>
      </c>
      <c r="J134" s="34">
        <f t="shared" si="23"/>
        <v>0</v>
      </c>
    </row>
    <row r="135" spans="1:10" ht="26.4" outlineLevel="1" x14ac:dyDescent="0.3">
      <c r="A135" s="3" t="s">
        <v>382</v>
      </c>
      <c r="B135" s="4" t="s">
        <v>181</v>
      </c>
      <c r="C135" s="31">
        <v>8960.2199999999993</v>
      </c>
      <c r="D135" s="32">
        <v>3203.38708</v>
      </c>
      <c r="E135" s="35">
        <f>E136</f>
        <v>3203387.08</v>
      </c>
      <c r="F135" s="34">
        <f t="shared" si="24"/>
        <v>3203.38708</v>
      </c>
      <c r="G135" s="35">
        <f t="shared" ref="G135:I135" si="50">G136</f>
        <v>3203387.08</v>
      </c>
      <c r="H135" s="34">
        <f t="shared" si="22"/>
        <v>3203.38708</v>
      </c>
      <c r="I135" s="35">
        <f t="shared" si="50"/>
        <v>3203387.08</v>
      </c>
      <c r="J135" s="34">
        <f t="shared" si="23"/>
        <v>3203.38708</v>
      </c>
    </row>
    <row r="136" spans="1:10" ht="29.4" customHeight="1" outlineLevel="2" x14ac:dyDescent="0.3">
      <c r="A136" s="3" t="s">
        <v>409</v>
      </c>
      <c r="B136" s="4" t="s">
        <v>182</v>
      </c>
      <c r="C136" s="31">
        <v>8960.2199999999993</v>
      </c>
      <c r="D136" s="32">
        <v>3203.38708</v>
      </c>
      <c r="E136" s="35">
        <f>E137+E138+E139</f>
        <v>3203387.08</v>
      </c>
      <c r="F136" s="34">
        <f t="shared" si="24"/>
        <v>3203.38708</v>
      </c>
      <c r="G136" s="35">
        <f t="shared" ref="G136:I136" si="51">G137+G138+G139</f>
        <v>3203387.08</v>
      </c>
      <c r="H136" s="34">
        <f t="shared" si="22"/>
        <v>3203.38708</v>
      </c>
      <c r="I136" s="35">
        <f t="shared" si="51"/>
        <v>3203387.08</v>
      </c>
      <c r="J136" s="34">
        <f t="shared" si="23"/>
        <v>3203.38708</v>
      </c>
    </row>
    <row r="137" spans="1:10" ht="26.4" outlineLevel="3" x14ac:dyDescent="0.3">
      <c r="A137" s="3" t="s">
        <v>183</v>
      </c>
      <c r="B137" s="4" t="s">
        <v>184</v>
      </c>
      <c r="C137" s="31">
        <v>5757</v>
      </c>
      <c r="D137" s="32">
        <v>5.0999999999999996</v>
      </c>
      <c r="E137" s="35">
        <v>0</v>
      </c>
      <c r="F137" s="34">
        <f t="shared" si="24"/>
        <v>0</v>
      </c>
      <c r="G137" s="35">
        <v>0</v>
      </c>
      <c r="H137" s="34">
        <f t="shared" si="22"/>
        <v>0</v>
      </c>
      <c r="I137" s="35">
        <v>0</v>
      </c>
      <c r="J137" s="34">
        <f t="shared" si="23"/>
        <v>0</v>
      </c>
    </row>
    <row r="138" spans="1:10" ht="52.8" outlineLevel="3" x14ac:dyDescent="0.3">
      <c r="A138" s="3" t="s">
        <v>185</v>
      </c>
      <c r="B138" s="4" t="s">
        <v>186</v>
      </c>
      <c r="C138" s="31">
        <v>3200</v>
      </c>
      <c r="D138" s="32">
        <v>3194.9</v>
      </c>
      <c r="E138" s="35">
        <v>3200000</v>
      </c>
      <c r="F138" s="34">
        <f t="shared" si="24"/>
        <v>3200</v>
      </c>
      <c r="G138" s="35">
        <v>3200000</v>
      </c>
      <c r="H138" s="34">
        <f t="shared" si="22"/>
        <v>3200</v>
      </c>
      <c r="I138" s="35">
        <v>3200000</v>
      </c>
      <c r="J138" s="34">
        <f t="shared" si="23"/>
        <v>3200</v>
      </c>
    </row>
    <row r="139" spans="1:10" ht="79.2" outlineLevel="3" x14ac:dyDescent="0.3">
      <c r="A139" s="3" t="s">
        <v>187</v>
      </c>
      <c r="B139" s="4" t="s">
        <v>188</v>
      </c>
      <c r="C139" s="31">
        <v>3.22</v>
      </c>
      <c r="D139" s="32">
        <v>3.3870800000000001</v>
      </c>
      <c r="E139" s="35">
        <v>3387.08</v>
      </c>
      <c r="F139" s="34">
        <f t="shared" si="24"/>
        <v>3.3870800000000001</v>
      </c>
      <c r="G139" s="35">
        <v>3387.08</v>
      </c>
      <c r="H139" s="34">
        <f t="shared" si="22"/>
        <v>3.3870800000000001</v>
      </c>
      <c r="I139" s="35">
        <v>3387.08</v>
      </c>
      <c r="J139" s="34">
        <f t="shared" si="23"/>
        <v>3.3870800000000001</v>
      </c>
    </row>
    <row r="140" spans="1:10" ht="26.4" outlineLevel="1" x14ac:dyDescent="0.3">
      <c r="A140" s="3" t="s">
        <v>383</v>
      </c>
      <c r="B140" s="4" t="s">
        <v>189</v>
      </c>
      <c r="C140" s="31">
        <v>1500</v>
      </c>
      <c r="D140" s="32">
        <v>1100</v>
      </c>
      <c r="E140" s="35">
        <f>E141</f>
        <v>1200000</v>
      </c>
      <c r="F140" s="34">
        <f t="shared" si="24"/>
        <v>1200</v>
      </c>
      <c r="G140" s="35">
        <f t="shared" ref="G140:I141" si="52">G141</f>
        <v>1500000</v>
      </c>
      <c r="H140" s="34">
        <f t="shared" si="22"/>
        <v>1500</v>
      </c>
      <c r="I140" s="35">
        <f t="shared" si="52"/>
        <v>1500000</v>
      </c>
      <c r="J140" s="34">
        <f t="shared" si="23"/>
        <v>1500</v>
      </c>
    </row>
    <row r="141" spans="1:10" ht="26.4" outlineLevel="2" x14ac:dyDescent="0.3">
      <c r="A141" s="3" t="s">
        <v>410</v>
      </c>
      <c r="B141" s="4" t="s">
        <v>190</v>
      </c>
      <c r="C141" s="31">
        <v>1500</v>
      </c>
      <c r="D141" s="32">
        <v>1100</v>
      </c>
      <c r="E141" s="35">
        <f>E142</f>
        <v>1200000</v>
      </c>
      <c r="F141" s="34">
        <f t="shared" si="24"/>
        <v>1200</v>
      </c>
      <c r="G141" s="35">
        <f t="shared" si="52"/>
        <v>1500000</v>
      </c>
      <c r="H141" s="34">
        <f t="shared" si="22"/>
        <v>1500</v>
      </c>
      <c r="I141" s="35">
        <f t="shared" si="52"/>
        <v>1500000</v>
      </c>
      <c r="J141" s="34">
        <f t="shared" si="23"/>
        <v>1500</v>
      </c>
    </row>
    <row r="142" spans="1:10" ht="26.4" outlineLevel="3" x14ac:dyDescent="0.3">
      <c r="A142" s="3" t="s">
        <v>191</v>
      </c>
      <c r="B142" s="4" t="s">
        <v>192</v>
      </c>
      <c r="C142" s="31">
        <v>1500</v>
      </c>
      <c r="D142" s="32">
        <v>1100</v>
      </c>
      <c r="E142" s="35">
        <v>1200000</v>
      </c>
      <c r="F142" s="34">
        <f t="shared" si="24"/>
        <v>1200</v>
      </c>
      <c r="G142" s="35">
        <v>1500000</v>
      </c>
      <c r="H142" s="34">
        <f t="shared" si="22"/>
        <v>1500</v>
      </c>
      <c r="I142" s="35">
        <v>1500000</v>
      </c>
      <c r="J142" s="34">
        <f t="shared" si="23"/>
        <v>1500</v>
      </c>
    </row>
    <row r="143" spans="1:10" ht="39.6" x14ac:dyDescent="0.3">
      <c r="A143" s="5" t="s">
        <v>193</v>
      </c>
      <c r="B143" s="6" t="s">
        <v>194</v>
      </c>
      <c r="C143" s="36">
        <f t="shared" ref="C143" si="53">C144+C149+C155+C159</f>
        <v>6020.17</v>
      </c>
      <c r="D143" s="29">
        <v>4697.2572799999998</v>
      </c>
      <c r="E143" s="36">
        <f>E144+E149+E155+E159</f>
        <v>5486193.25</v>
      </c>
      <c r="F143" s="30">
        <f t="shared" si="24"/>
        <v>5486.1932500000003</v>
      </c>
      <c r="G143" s="36">
        <f t="shared" ref="G143:I143" si="54">G144+G149+G155+G159</f>
        <v>2754768</v>
      </c>
      <c r="H143" s="30">
        <f t="shared" si="22"/>
        <v>2754.768</v>
      </c>
      <c r="I143" s="36">
        <f t="shared" si="54"/>
        <v>2226000</v>
      </c>
      <c r="J143" s="30">
        <f t="shared" si="23"/>
        <v>2226</v>
      </c>
    </row>
    <row r="144" spans="1:10" ht="26.4" outlineLevel="1" x14ac:dyDescent="0.3">
      <c r="A144" s="3" t="s">
        <v>384</v>
      </c>
      <c r="B144" s="4" t="s">
        <v>195</v>
      </c>
      <c r="C144" s="31">
        <v>57.96</v>
      </c>
      <c r="D144" s="32">
        <v>1000</v>
      </c>
      <c r="E144" s="35">
        <f>E145</f>
        <v>604764</v>
      </c>
      <c r="F144" s="34">
        <f t="shared" si="24"/>
        <v>604.76400000000001</v>
      </c>
      <c r="G144" s="35">
        <f t="shared" ref="G144:I144" si="55">G145</f>
        <v>502513</v>
      </c>
      <c r="H144" s="34">
        <f t="shared" si="22"/>
        <v>502.51299999999998</v>
      </c>
      <c r="I144" s="35">
        <f t="shared" si="55"/>
        <v>0</v>
      </c>
      <c r="J144" s="34">
        <f t="shared" si="23"/>
        <v>0</v>
      </c>
    </row>
    <row r="145" spans="1:11" ht="27.6" customHeight="1" outlineLevel="2" x14ac:dyDescent="0.3">
      <c r="A145" s="3" t="s">
        <v>411</v>
      </c>
      <c r="B145" s="4" t="s">
        <v>196</v>
      </c>
      <c r="C145" s="31">
        <v>57.96</v>
      </c>
      <c r="D145" s="32">
        <v>1000</v>
      </c>
      <c r="E145" s="35">
        <f>E147+E148</f>
        <v>604764</v>
      </c>
      <c r="F145" s="34">
        <f t="shared" si="24"/>
        <v>604.76400000000001</v>
      </c>
      <c r="G145" s="35">
        <f t="shared" ref="G145:I145" si="56">G147+G148</f>
        <v>502513</v>
      </c>
      <c r="H145" s="34">
        <f t="shared" ref="H145:H211" si="57">G145/1000</f>
        <v>502.51299999999998</v>
      </c>
      <c r="I145" s="35">
        <f t="shared" si="56"/>
        <v>0</v>
      </c>
      <c r="J145" s="34">
        <f t="shared" ref="J145:J211" si="58">I145/1000</f>
        <v>0</v>
      </c>
    </row>
    <row r="146" spans="1:11" ht="27.6" customHeight="1" outlineLevel="2" x14ac:dyDescent="0.3">
      <c r="A146" s="19" t="s">
        <v>461</v>
      </c>
      <c r="B146" s="20" t="s">
        <v>462</v>
      </c>
      <c r="C146" s="31">
        <v>57.96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</row>
    <row r="147" spans="1:11" ht="39.6" outlineLevel="3" x14ac:dyDescent="0.3">
      <c r="A147" s="3" t="s">
        <v>197</v>
      </c>
      <c r="B147" s="4" t="s">
        <v>198</v>
      </c>
      <c r="C147" s="31">
        <v>0</v>
      </c>
      <c r="D147" s="32">
        <v>1000</v>
      </c>
      <c r="E147" s="35">
        <v>0</v>
      </c>
      <c r="F147" s="34">
        <f t="shared" ref="F147:F212" si="59">E147/1000</f>
        <v>0</v>
      </c>
      <c r="G147" s="35">
        <v>0</v>
      </c>
      <c r="H147" s="34">
        <f t="shared" si="57"/>
        <v>0</v>
      </c>
      <c r="I147" s="35">
        <v>0</v>
      </c>
      <c r="J147" s="34">
        <f t="shared" si="58"/>
        <v>0</v>
      </c>
    </row>
    <row r="148" spans="1:11" ht="40.950000000000003" customHeight="1" outlineLevel="3" x14ac:dyDescent="0.3">
      <c r="A148" s="3" t="s">
        <v>199</v>
      </c>
      <c r="B148" s="4" t="s">
        <v>200</v>
      </c>
      <c r="C148" s="31">
        <v>0</v>
      </c>
      <c r="D148" s="32">
        <v>0</v>
      </c>
      <c r="E148" s="35">
        <f>564000+40764</f>
        <v>604764</v>
      </c>
      <c r="F148" s="34">
        <f t="shared" si="59"/>
        <v>604.76400000000001</v>
      </c>
      <c r="G148" s="35">
        <f>502513</f>
        <v>502513</v>
      </c>
      <c r="H148" s="34">
        <f t="shared" si="57"/>
        <v>502.51299999999998</v>
      </c>
      <c r="I148" s="35">
        <v>0</v>
      </c>
      <c r="J148" s="34">
        <f t="shared" si="58"/>
        <v>0</v>
      </c>
      <c r="K148" s="10"/>
    </row>
    <row r="149" spans="1:11" ht="28.2" customHeight="1" outlineLevel="1" x14ac:dyDescent="0.3">
      <c r="A149" s="3" t="s">
        <v>385</v>
      </c>
      <c r="B149" s="4" t="s">
        <v>201</v>
      </c>
      <c r="C149" s="31">
        <v>3384.89</v>
      </c>
      <c r="D149" s="32">
        <v>3095.2044700000001</v>
      </c>
      <c r="E149" s="35">
        <f>E150+E153</f>
        <v>2226000</v>
      </c>
      <c r="F149" s="34">
        <f t="shared" si="59"/>
        <v>2226</v>
      </c>
      <c r="G149" s="35">
        <f t="shared" ref="G149:I149" si="60">G150+G153</f>
        <v>2226000</v>
      </c>
      <c r="H149" s="34">
        <f t="shared" si="57"/>
        <v>2226</v>
      </c>
      <c r="I149" s="35">
        <f t="shared" si="60"/>
        <v>2226000</v>
      </c>
      <c r="J149" s="34">
        <f t="shared" si="58"/>
        <v>2226</v>
      </c>
    </row>
    <row r="150" spans="1:11" ht="30.6" customHeight="1" outlineLevel="2" x14ac:dyDescent="0.3">
      <c r="A150" s="3" t="s">
        <v>412</v>
      </c>
      <c r="B150" s="4" t="s">
        <v>202</v>
      </c>
      <c r="C150" s="31">
        <v>2518.0500000000002</v>
      </c>
      <c r="D150" s="32">
        <v>2705.2044700000001</v>
      </c>
      <c r="E150" s="35">
        <f>E151</f>
        <v>2000000</v>
      </c>
      <c r="F150" s="34">
        <f t="shared" si="59"/>
        <v>2000</v>
      </c>
      <c r="G150" s="35">
        <f t="shared" ref="G150:I150" si="61">G151</f>
        <v>2000000</v>
      </c>
      <c r="H150" s="34">
        <f t="shared" si="57"/>
        <v>2000</v>
      </c>
      <c r="I150" s="35">
        <f t="shared" si="61"/>
        <v>2000000</v>
      </c>
      <c r="J150" s="34">
        <f t="shared" si="58"/>
        <v>2000</v>
      </c>
    </row>
    <row r="151" spans="1:11" ht="26.4" outlineLevel="3" x14ac:dyDescent="0.3">
      <c r="A151" s="3" t="s">
        <v>203</v>
      </c>
      <c r="B151" s="4" t="s">
        <v>204</v>
      </c>
      <c r="C151" s="31">
        <v>1986.05</v>
      </c>
      <c r="D151" s="32">
        <v>2705.2044700000001</v>
      </c>
      <c r="E151" s="35">
        <f>1000000+800000+200000</f>
        <v>2000000</v>
      </c>
      <c r="F151" s="34">
        <f t="shared" si="59"/>
        <v>2000</v>
      </c>
      <c r="G151" s="35">
        <v>2000000</v>
      </c>
      <c r="H151" s="34">
        <f t="shared" si="57"/>
        <v>2000</v>
      </c>
      <c r="I151" s="35">
        <v>2000000</v>
      </c>
      <c r="J151" s="34">
        <f t="shared" si="58"/>
        <v>2000</v>
      </c>
    </row>
    <row r="152" spans="1:11" outlineLevel="3" x14ac:dyDescent="0.3">
      <c r="A152" s="19" t="s">
        <v>464</v>
      </c>
      <c r="B152" s="20" t="s">
        <v>463</v>
      </c>
      <c r="C152" s="31">
        <v>532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</row>
    <row r="153" spans="1:11" ht="39.6" outlineLevel="2" x14ac:dyDescent="0.3">
      <c r="A153" s="3" t="s">
        <v>413</v>
      </c>
      <c r="B153" s="4" t="s">
        <v>205</v>
      </c>
      <c r="C153" s="31">
        <v>866.85</v>
      </c>
      <c r="D153" s="32">
        <v>390</v>
      </c>
      <c r="E153" s="35">
        <f>E154</f>
        <v>226000</v>
      </c>
      <c r="F153" s="34">
        <f t="shared" si="59"/>
        <v>226</v>
      </c>
      <c r="G153" s="35">
        <f t="shared" ref="G153:I153" si="62">G154</f>
        <v>226000</v>
      </c>
      <c r="H153" s="34">
        <f t="shared" si="57"/>
        <v>226</v>
      </c>
      <c r="I153" s="35">
        <f t="shared" si="62"/>
        <v>226000</v>
      </c>
      <c r="J153" s="34">
        <f t="shared" si="58"/>
        <v>226</v>
      </c>
    </row>
    <row r="154" spans="1:11" ht="26.4" outlineLevel="3" x14ac:dyDescent="0.3">
      <c r="A154" s="3" t="s">
        <v>206</v>
      </c>
      <c r="B154" s="4" t="s">
        <v>207</v>
      </c>
      <c r="C154" s="31">
        <v>866.85</v>
      </c>
      <c r="D154" s="32">
        <v>390</v>
      </c>
      <c r="E154" s="35">
        <f>136000+90000</f>
        <v>226000</v>
      </c>
      <c r="F154" s="34">
        <f t="shared" si="59"/>
        <v>226</v>
      </c>
      <c r="G154" s="35">
        <v>226000</v>
      </c>
      <c r="H154" s="34">
        <f t="shared" si="57"/>
        <v>226</v>
      </c>
      <c r="I154" s="35">
        <v>226000</v>
      </c>
      <c r="J154" s="34">
        <f t="shared" si="58"/>
        <v>226</v>
      </c>
    </row>
    <row r="155" spans="1:11" ht="26.4" outlineLevel="1" x14ac:dyDescent="0.3">
      <c r="A155" s="3" t="s">
        <v>386</v>
      </c>
      <c r="B155" s="4" t="s">
        <v>208</v>
      </c>
      <c r="C155" s="31">
        <v>2577.3200000000002</v>
      </c>
      <c r="D155" s="32">
        <v>493.05281000000002</v>
      </c>
      <c r="E155" s="35">
        <f>E156</f>
        <v>2655429.25</v>
      </c>
      <c r="F155" s="34">
        <f t="shared" si="59"/>
        <v>2655.4292500000001</v>
      </c>
      <c r="G155" s="35">
        <f t="shared" ref="G155:I155" si="63">G156</f>
        <v>26255</v>
      </c>
      <c r="H155" s="34">
        <f t="shared" si="57"/>
        <v>26.254999999999999</v>
      </c>
      <c r="I155" s="35">
        <f t="shared" si="63"/>
        <v>0</v>
      </c>
      <c r="J155" s="34">
        <f t="shared" si="58"/>
        <v>0</v>
      </c>
    </row>
    <row r="156" spans="1:11" ht="26.4" outlineLevel="2" x14ac:dyDescent="0.3">
      <c r="A156" s="3" t="s">
        <v>414</v>
      </c>
      <c r="B156" s="4" t="s">
        <v>209</v>
      </c>
      <c r="C156" s="31">
        <v>2577.3200000000002</v>
      </c>
      <c r="D156" s="32">
        <v>493.05281000000002</v>
      </c>
      <c r="E156" s="35">
        <f>E157+E158</f>
        <v>2655429.25</v>
      </c>
      <c r="F156" s="34">
        <f t="shared" si="59"/>
        <v>2655.4292500000001</v>
      </c>
      <c r="G156" s="35">
        <f t="shared" ref="G156:I156" si="64">G157+G158</f>
        <v>26255</v>
      </c>
      <c r="H156" s="34">
        <f t="shared" si="57"/>
        <v>26.254999999999999</v>
      </c>
      <c r="I156" s="35">
        <f t="shared" si="64"/>
        <v>0</v>
      </c>
      <c r="J156" s="34">
        <f t="shared" si="58"/>
        <v>0</v>
      </c>
    </row>
    <row r="157" spans="1:11" ht="26.4" outlineLevel="3" x14ac:dyDescent="0.3">
      <c r="A157" s="3" t="s">
        <v>210</v>
      </c>
      <c r="B157" s="4" t="s">
        <v>211</v>
      </c>
      <c r="C157" s="31">
        <v>2500</v>
      </c>
      <c r="D157" s="32">
        <v>488.12227999999999</v>
      </c>
      <c r="E157" s="35">
        <v>2628874.25</v>
      </c>
      <c r="F157" s="34">
        <f t="shared" si="59"/>
        <v>2628.8742499999998</v>
      </c>
      <c r="G157" s="35">
        <v>0</v>
      </c>
      <c r="H157" s="34">
        <f t="shared" si="57"/>
        <v>0</v>
      </c>
      <c r="I157" s="35">
        <v>0</v>
      </c>
      <c r="J157" s="34">
        <f t="shared" si="58"/>
        <v>0</v>
      </c>
    </row>
    <row r="158" spans="1:11" ht="39.6" outlineLevel="3" x14ac:dyDescent="0.3">
      <c r="A158" s="3" t="s">
        <v>212</v>
      </c>
      <c r="B158" s="4" t="s">
        <v>213</v>
      </c>
      <c r="C158" s="31">
        <v>77.319999999999993</v>
      </c>
      <c r="D158" s="32">
        <v>4.9305300000000001</v>
      </c>
      <c r="E158" s="35">
        <v>26555</v>
      </c>
      <c r="F158" s="34">
        <f t="shared" si="59"/>
        <v>26.555</v>
      </c>
      <c r="G158" s="35">
        <v>26255</v>
      </c>
      <c r="H158" s="34">
        <f t="shared" si="57"/>
        <v>26.254999999999999</v>
      </c>
      <c r="I158" s="35">
        <v>0</v>
      </c>
      <c r="J158" s="34">
        <f t="shared" si="58"/>
        <v>0</v>
      </c>
    </row>
    <row r="159" spans="1:11" ht="39.6" outlineLevel="1" x14ac:dyDescent="0.3">
      <c r="A159" s="3" t="s">
        <v>214</v>
      </c>
      <c r="B159" s="4" t="s">
        <v>215</v>
      </c>
      <c r="C159" s="31">
        <v>0</v>
      </c>
      <c r="D159" s="32">
        <v>109</v>
      </c>
      <c r="E159" s="35">
        <f>E160</f>
        <v>0</v>
      </c>
      <c r="F159" s="34">
        <f t="shared" si="59"/>
        <v>0</v>
      </c>
      <c r="G159" s="35">
        <f t="shared" ref="G159:I160" si="65">G160</f>
        <v>0</v>
      </c>
      <c r="H159" s="34">
        <f t="shared" si="57"/>
        <v>0</v>
      </c>
      <c r="I159" s="35">
        <f t="shared" si="65"/>
        <v>0</v>
      </c>
      <c r="J159" s="34">
        <f t="shared" si="58"/>
        <v>0</v>
      </c>
    </row>
    <row r="160" spans="1:11" ht="26.4" outlineLevel="2" x14ac:dyDescent="0.3">
      <c r="A160" s="3" t="s">
        <v>216</v>
      </c>
      <c r="B160" s="4" t="s">
        <v>217</v>
      </c>
      <c r="C160" s="31">
        <v>0</v>
      </c>
      <c r="D160" s="32">
        <v>109</v>
      </c>
      <c r="E160" s="35">
        <f>E161</f>
        <v>0</v>
      </c>
      <c r="F160" s="34">
        <f t="shared" si="59"/>
        <v>0</v>
      </c>
      <c r="G160" s="35">
        <f t="shared" si="65"/>
        <v>0</v>
      </c>
      <c r="H160" s="34">
        <f t="shared" si="57"/>
        <v>0</v>
      </c>
      <c r="I160" s="35">
        <f t="shared" si="65"/>
        <v>0</v>
      </c>
      <c r="J160" s="34">
        <f t="shared" si="58"/>
        <v>0</v>
      </c>
    </row>
    <row r="161" spans="1:11" ht="39.6" outlineLevel="3" x14ac:dyDescent="0.3">
      <c r="A161" s="3" t="s">
        <v>218</v>
      </c>
      <c r="B161" s="4" t="s">
        <v>219</v>
      </c>
      <c r="C161" s="31">
        <v>0</v>
      </c>
      <c r="D161" s="32">
        <v>109</v>
      </c>
      <c r="E161" s="35">
        <v>0</v>
      </c>
      <c r="F161" s="34">
        <f t="shared" si="59"/>
        <v>0</v>
      </c>
      <c r="G161" s="35">
        <v>0</v>
      </c>
      <c r="H161" s="34">
        <f t="shared" si="57"/>
        <v>0</v>
      </c>
      <c r="I161" s="35">
        <v>0</v>
      </c>
      <c r="J161" s="34">
        <f t="shared" si="58"/>
        <v>0</v>
      </c>
    </row>
    <row r="162" spans="1:11" ht="54" customHeight="1" x14ac:dyDescent="0.3">
      <c r="A162" s="5" t="s">
        <v>359</v>
      </c>
      <c r="B162" s="6" t="s">
        <v>220</v>
      </c>
      <c r="C162" s="36">
        <f t="shared" ref="C162" si="66">C163+C165</f>
        <v>37689.020000000004</v>
      </c>
      <c r="D162" s="29">
        <v>40751.165999999997</v>
      </c>
      <c r="E162" s="36">
        <f>E163+E165</f>
        <v>42897820</v>
      </c>
      <c r="F162" s="30">
        <f t="shared" si="59"/>
        <v>42897.82</v>
      </c>
      <c r="G162" s="36">
        <f t="shared" ref="G162:I162" si="67">G163+G165</f>
        <v>42897820</v>
      </c>
      <c r="H162" s="30">
        <f t="shared" si="57"/>
        <v>42897.82</v>
      </c>
      <c r="I162" s="36">
        <f t="shared" si="67"/>
        <v>42762520</v>
      </c>
      <c r="J162" s="30">
        <f t="shared" si="58"/>
        <v>42762.52</v>
      </c>
    </row>
    <row r="163" spans="1:11" ht="26.4" outlineLevel="2" x14ac:dyDescent="0.3">
      <c r="A163" s="3" t="s">
        <v>415</v>
      </c>
      <c r="B163" s="4" t="s">
        <v>221</v>
      </c>
      <c r="C163" s="31">
        <v>8433.09</v>
      </c>
      <c r="D163" s="32">
        <v>11388.19</v>
      </c>
      <c r="E163" s="35">
        <f>E164</f>
        <v>12010490</v>
      </c>
      <c r="F163" s="34">
        <f t="shared" si="59"/>
        <v>12010.49</v>
      </c>
      <c r="G163" s="35">
        <f t="shared" ref="G163:I163" si="68">G164</f>
        <v>12010490</v>
      </c>
      <c r="H163" s="34">
        <f t="shared" si="57"/>
        <v>12010.49</v>
      </c>
      <c r="I163" s="35">
        <f t="shared" si="68"/>
        <v>12010490</v>
      </c>
      <c r="J163" s="34">
        <f t="shared" si="58"/>
        <v>12010.49</v>
      </c>
    </row>
    <row r="164" spans="1:11" ht="28.95" customHeight="1" outlineLevel="3" x14ac:dyDescent="0.3">
      <c r="A164" s="3" t="s">
        <v>65</v>
      </c>
      <c r="B164" s="4" t="s">
        <v>222</v>
      </c>
      <c r="C164" s="31">
        <v>8433.09</v>
      </c>
      <c r="D164" s="32">
        <v>11388.19</v>
      </c>
      <c r="E164" s="35">
        <f>7771000+25000+2317000+780000+2000+2000+854600+800+258090</f>
        <v>12010490</v>
      </c>
      <c r="F164" s="34">
        <f t="shared" si="59"/>
        <v>12010.49</v>
      </c>
      <c r="G164" s="35">
        <v>12010490</v>
      </c>
      <c r="H164" s="34">
        <f t="shared" si="57"/>
        <v>12010.49</v>
      </c>
      <c r="I164" s="35">
        <v>12010490</v>
      </c>
      <c r="J164" s="34">
        <f t="shared" si="58"/>
        <v>12010.49</v>
      </c>
      <c r="K164" s="10"/>
    </row>
    <row r="165" spans="1:11" ht="26.4" outlineLevel="2" x14ac:dyDescent="0.3">
      <c r="A165" s="3" t="s">
        <v>416</v>
      </c>
      <c r="B165" s="4" t="s">
        <v>223</v>
      </c>
      <c r="C165" s="31">
        <v>29255.93</v>
      </c>
      <c r="D165" s="32">
        <v>29362.975999999999</v>
      </c>
      <c r="E165" s="35">
        <f>E166+E167</f>
        <v>30887330</v>
      </c>
      <c r="F165" s="34">
        <f t="shared" si="59"/>
        <v>30887.33</v>
      </c>
      <c r="G165" s="35">
        <f t="shared" ref="G165:I165" si="69">G166+G167</f>
        <v>30887330</v>
      </c>
      <c r="H165" s="34">
        <f t="shared" si="57"/>
        <v>30887.33</v>
      </c>
      <c r="I165" s="35">
        <f t="shared" si="69"/>
        <v>30752030</v>
      </c>
      <c r="J165" s="34">
        <f t="shared" si="58"/>
        <v>30752.03</v>
      </c>
    </row>
    <row r="166" spans="1:11" ht="39.6" outlineLevel="3" x14ac:dyDescent="0.3">
      <c r="A166" s="3" t="s">
        <v>224</v>
      </c>
      <c r="B166" s="4" t="s">
        <v>225</v>
      </c>
      <c r="C166" s="31">
        <v>5100</v>
      </c>
      <c r="D166" s="32">
        <v>5457.38</v>
      </c>
      <c r="E166" s="35">
        <v>7135300</v>
      </c>
      <c r="F166" s="34">
        <f t="shared" si="59"/>
        <v>7135.3</v>
      </c>
      <c r="G166" s="35">
        <v>7135300</v>
      </c>
      <c r="H166" s="34">
        <f t="shared" si="57"/>
        <v>7135.3</v>
      </c>
      <c r="I166" s="35">
        <v>7000000</v>
      </c>
      <c r="J166" s="34">
        <f t="shared" si="58"/>
        <v>7000</v>
      </c>
    </row>
    <row r="167" spans="1:11" ht="66" outlineLevel="3" x14ac:dyDescent="0.3">
      <c r="A167" s="3" t="s">
        <v>226</v>
      </c>
      <c r="B167" s="4" t="s">
        <v>227</v>
      </c>
      <c r="C167" s="31">
        <v>24155.93</v>
      </c>
      <c r="D167" s="32">
        <v>23905.596000000001</v>
      </c>
      <c r="E167" s="35">
        <v>23752030</v>
      </c>
      <c r="F167" s="34">
        <f t="shared" si="59"/>
        <v>23752.03</v>
      </c>
      <c r="G167" s="35">
        <v>23752030</v>
      </c>
      <c r="H167" s="34">
        <f t="shared" si="57"/>
        <v>23752.03</v>
      </c>
      <c r="I167" s="35">
        <v>23752030</v>
      </c>
      <c r="J167" s="34">
        <f t="shared" si="58"/>
        <v>23752.03</v>
      </c>
    </row>
    <row r="168" spans="1:11" ht="52.8" x14ac:dyDescent="0.3">
      <c r="A168" s="7" t="s">
        <v>228</v>
      </c>
      <c r="B168" s="8" t="s">
        <v>229</v>
      </c>
      <c r="C168" s="36">
        <f t="shared" ref="C168" si="70">C169</f>
        <v>1269.93</v>
      </c>
      <c r="D168" s="37">
        <v>550</v>
      </c>
      <c r="E168" s="36">
        <f>E169</f>
        <v>50000</v>
      </c>
      <c r="F168" s="30">
        <f t="shared" si="59"/>
        <v>50</v>
      </c>
      <c r="G168" s="36">
        <f t="shared" ref="G168:I168" si="71">G169</f>
        <v>50000</v>
      </c>
      <c r="H168" s="30">
        <f t="shared" si="57"/>
        <v>50</v>
      </c>
      <c r="I168" s="36">
        <f t="shared" si="71"/>
        <v>50000</v>
      </c>
      <c r="J168" s="30">
        <f t="shared" si="58"/>
        <v>50</v>
      </c>
    </row>
    <row r="169" spans="1:11" ht="39.6" outlineLevel="2" x14ac:dyDescent="0.3">
      <c r="A169" s="3" t="s">
        <v>417</v>
      </c>
      <c r="B169" s="4" t="s">
        <v>230</v>
      </c>
      <c r="C169" s="31">
        <v>1269.93</v>
      </c>
      <c r="D169" s="32">
        <v>550</v>
      </c>
      <c r="E169" s="35">
        <f>E170+E171</f>
        <v>50000</v>
      </c>
      <c r="F169" s="34">
        <f>E169/1000</f>
        <v>50</v>
      </c>
      <c r="G169" s="35">
        <f t="shared" ref="G169:I169" si="72">G170+G171</f>
        <v>50000</v>
      </c>
      <c r="H169" s="34">
        <f t="shared" si="57"/>
        <v>50</v>
      </c>
      <c r="I169" s="35">
        <f t="shared" si="72"/>
        <v>50000</v>
      </c>
      <c r="J169" s="34">
        <f t="shared" si="58"/>
        <v>50</v>
      </c>
    </row>
    <row r="170" spans="1:11" ht="66" outlineLevel="3" x14ac:dyDescent="0.3">
      <c r="A170" s="3" t="s">
        <v>231</v>
      </c>
      <c r="B170" s="4" t="s">
        <v>232</v>
      </c>
      <c r="C170" s="31">
        <v>120</v>
      </c>
      <c r="D170" s="32">
        <v>50</v>
      </c>
      <c r="E170" s="35">
        <f>20000+30000</f>
        <v>50000</v>
      </c>
      <c r="F170" s="34">
        <f t="shared" si="59"/>
        <v>50</v>
      </c>
      <c r="G170" s="35">
        <v>50000</v>
      </c>
      <c r="H170" s="34">
        <f t="shared" si="57"/>
        <v>50</v>
      </c>
      <c r="I170" s="35">
        <v>50000</v>
      </c>
      <c r="J170" s="34">
        <f t="shared" si="58"/>
        <v>50</v>
      </c>
      <c r="K170" s="11"/>
    </row>
    <row r="171" spans="1:11" ht="26.4" outlineLevel="3" x14ac:dyDescent="0.3">
      <c r="A171" s="3" t="s">
        <v>233</v>
      </c>
      <c r="B171" s="4" t="s">
        <v>234</v>
      </c>
      <c r="C171" s="31">
        <v>0</v>
      </c>
      <c r="D171" s="32">
        <v>500</v>
      </c>
      <c r="E171" s="35">
        <v>0</v>
      </c>
      <c r="F171" s="34">
        <f t="shared" si="59"/>
        <v>0</v>
      </c>
      <c r="G171" s="35">
        <v>0</v>
      </c>
      <c r="H171" s="34">
        <f t="shared" si="57"/>
        <v>0</v>
      </c>
      <c r="I171" s="35">
        <v>0</v>
      </c>
      <c r="J171" s="34">
        <f t="shared" si="58"/>
        <v>0</v>
      </c>
    </row>
    <row r="172" spans="1:11" ht="26.4" outlineLevel="3" x14ac:dyDescent="0.3">
      <c r="A172" s="19" t="s">
        <v>465</v>
      </c>
      <c r="B172" s="20" t="s">
        <v>466</v>
      </c>
      <c r="C172" s="31">
        <v>1149.93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</row>
    <row r="173" spans="1:11" ht="40.950000000000003" customHeight="1" x14ac:dyDescent="0.3">
      <c r="A173" s="5" t="s">
        <v>235</v>
      </c>
      <c r="B173" s="6" t="s">
        <v>236</v>
      </c>
      <c r="C173" s="36">
        <f>C174</f>
        <v>10</v>
      </c>
      <c r="D173" s="29">
        <v>5</v>
      </c>
      <c r="E173" s="36">
        <f>E174</f>
        <v>5000</v>
      </c>
      <c r="F173" s="30">
        <f t="shared" si="59"/>
        <v>5</v>
      </c>
      <c r="G173" s="36">
        <f t="shared" ref="G173:I173" si="73">G174</f>
        <v>5000</v>
      </c>
      <c r="H173" s="30">
        <f t="shared" si="57"/>
        <v>5</v>
      </c>
      <c r="I173" s="36">
        <f t="shared" si="73"/>
        <v>5000</v>
      </c>
      <c r="J173" s="30">
        <f t="shared" si="58"/>
        <v>5</v>
      </c>
    </row>
    <row r="174" spans="1:11" ht="26.4" outlineLevel="2" x14ac:dyDescent="0.3">
      <c r="A174" s="3" t="s">
        <v>418</v>
      </c>
      <c r="B174" s="4" t="s">
        <v>237</v>
      </c>
      <c r="C174" s="31">
        <v>10</v>
      </c>
      <c r="D174" s="32">
        <v>5</v>
      </c>
      <c r="E174" s="35">
        <f>E175</f>
        <v>5000</v>
      </c>
      <c r="F174" s="34">
        <f t="shared" si="59"/>
        <v>5</v>
      </c>
      <c r="G174" s="35">
        <f t="shared" ref="G174:I174" si="74">G175</f>
        <v>5000</v>
      </c>
      <c r="H174" s="34">
        <f t="shared" si="57"/>
        <v>5</v>
      </c>
      <c r="I174" s="35">
        <f t="shared" si="74"/>
        <v>5000</v>
      </c>
      <c r="J174" s="34">
        <f t="shared" si="58"/>
        <v>5</v>
      </c>
    </row>
    <row r="175" spans="1:11" ht="26.4" outlineLevel="3" x14ac:dyDescent="0.3">
      <c r="A175" s="3" t="s">
        <v>238</v>
      </c>
      <c r="B175" s="4" t="s">
        <v>239</v>
      </c>
      <c r="C175" s="31">
        <v>10</v>
      </c>
      <c r="D175" s="32">
        <v>5</v>
      </c>
      <c r="E175" s="35">
        <v>5000</v>
      </c>
      <c r="F175" s="34">
        <f t="shared" si="59"/>
        <v>5</v>
      </c>
      <c r="G175" s="35">
        <v>5000</v>
      </c>
      <c r="H175" s="34">
        <f t="shared" si="57"/>
        <v>5</v>
      </c>
      <c r="I175" s="35">
        <v>5000</v>
      </c>
      <c r="J175" s="34">
        <f t="shared" si="58"/>
        <v>5</v>
      </c>
    </row>
    <row r="176" spans="1:11" ht="39.6" x14ac:dyDescent="0.3">
      <c r="A176" s="5" t="s">
        <v>240</v>
      </c>
      <c r="B176" s="6" t="s">
        <v>241</v>
      </c>
      <c r="C176" s="36">
        <f t="shared" ref="C176" si="75">C177</f>
        <v>1380</v>
      </c>
      <c r="D176" s="29">
        <v>590</v>
      </c>
      <c r="E176" s="36">
        <f>E177</f>
        <v>195500</v>
      </c>
      <c r="F176" s="30">
        <f t="shared" si="59"/>
        <v>195.5</v>
      </c>
      <c r="G176" s="36">
        <f t="shared" ref="G176:I176" si="76">G177</f>
        <v>195500</v>
      </c>
      <c r="H176" s="30">
        <f t="shared" si="57"/>
        <v>195.5</v>
      </c>
      <c r="I176" s="36">
        <f t="shared" si="76"/>
        <v>195500</v>
      </c>
      <c r="J176" s="30">
        <f t="shared" si="58"/>
        <v>195.5</v>
      </c>
    </row>
    <row r="177" spans="1:11" ht="26.4" outlineLevel="2" x14ac:dyDescent="0.3">
      <c r="A177" s="3" t="s">
        <v>419</v>
      </c>
      <c r="B177" s="4" t="s">
        <v>242</v>
      </c>
      <c r="C177" s="31">
        <v>1380</v>
      </c>
      <c r="D177" s="32">
        <v>590</v>
      </c>
      <c r="E177" s="35">
        <f>E178</f>
        <v>195500</v>
      </c>
      <c r="F177" s="34">
        <f t="shared" si="59"/>
        <v>195.5</v>
      </c>
      <c r="G177" s="35">
        <f t="shared" ref="G177:I177" si="77">G178</f>
        <v>195500</v>
      </c>
      <c r="H177" s="34">
        <f t="shared" si="57"/>
        <v>195.5</v>
      </c>
      <c r="I177" s="35">
        <f t="shared" si="77"/>
        <v>195500</v>
      </c>
      <c r="J177" s="34">
        <f t="shared" si="58"/>
        <v>195.5</v>
      </c>
    </row>
    <row r="178" spans="1:11" ht="26.4" outlineLevel="3" x14ac:dyDescent="0.3">
      <c r="A178" s="3" t="s">
        <v>243</v>
      </c>
      <c r="B178" s="4" t="s">
        <v>244</v>
      </c>
      <c r="C178" s="31">
        <v>1380</v>
      </c>
      <c r="D178" s="32">
        <v>590</v>
      </c>
      <c r="E178" s="35">
        <f>90000+35500+70000</f>
        <v>195500</v>
      </c>
      <c r="F178" s="34">
        <f t="shared" si="59"/>
        <v>195.5</v>
      </c>
      <c r="G178" s="35">
        <v>195500</v>
      </c>
      <c r="H178" s="34">
        <f t="shared" si="57"/>
        <v>195.5</v>
      </c>
      <c r="I178" s="35">
        <v>195500</v>
      </c>
      <c r="J178" s="34">
        <f t="shared" si="58"/>
        <v>195.5</v>
      </c>
      <c r="K178" s="11"/>
    </row>
    <row r="179" spans="1:11" ht="41.4" customHeight="1" x14ac:dyDescent="0.3">
      <c r="A179" s="5" t="s">
        <v>245</v>
      </c>
      <c r="B179" s="6" t="s">
        <v>246</v>
      </c>
      <c r="C179" s="36">
        <f t="shared" ref="C179" si="78">C180</f>
        <v>1350</v>
      </c>
      <c r="D179" s="29">
        <v>1200</v>
      </c>
      <c r="E179" s="36">
        <f>E180</f>
        <v>1200000</v>
      </c>
      <c r="F179" s="30">
        <f t="shared" si="59"/>
        <v>1200</v>
      </c>
      <c r="G179" s="36">
        <f t="shared" ref="G179:I179" si="79">G180</f>
        <v>1200000</v>
      </c>
      <c r="H179" s="30">
        <f t="shared" si="57"/>
        <v>1200</v>
      </c>
      <c r="I179" s="36">
        <f t="shared" si="79"/>
        <v>1200000</v>
      </c>
      <c r="J179" s="30">
        <f t="shared" si="58"/>
        <v>1200</v>
      </c>
    </row>
    <row r="180" spans="1:11" ht="39.6" outlineLevel="2" x14ac:dyDescent="0.3">
      <c r="A180" s="3" t="s">
        <v>420</v>
      </c>
      <c r="B180" s="4" t="s">
        <v>247</v>
      </c>
      <c r="C180" s="31">
        <v>1350</v>
      </c>
      <c r="D180" s="32">
        <v>1200</v>
      </c>
      <c r="E180" s="35">
        <f>E181</f>
        <v>1200000</v>
      </c>
      <c r="F180" s="34">
        <f t="shared" si="59"/>
        <v>1200</v>
      </c>
      <c r="G180" s="35">
        <f t="shared" ref="G180:I180" si="80">G181</f>
        <v>1200000</v>
      </c>
      <c r="H180" s="34">
        <f t="shared" si="57"/>
        <v>1200</v>
      </c>
      <c r="I180" s="35">
        <f t="shared" si="80"/>
        <v>1200000</v>
      </c>
      <c r="J180" s="34">
        <f t="shared" si="58"/>
        <v>1200</v>
      </c>
    </row>
    <row r="181" spans="1:11" ht="39.6" outlineLevel="3" x14ac:dyDescent="0.3">
      <c r="A181" s="3" t="s">
        <v>248</v>
      </c>
      <c r="B181" s="4" t="s">
        <v>249</v>
      </c>
      <c r="C181" s="31">
        <v>1350</v>
      </c>
      <c r="D181" s="32">
        <v>1200</v>
      </c>
      <c r="E181" s="35">
        <v>1200000</v>
      </c>
      <c r="F181" s="34">
        <f t="shared" si="59"/>
        <v>1200</v>
      </c>
      <c r="G181" s="35">
        <v>1200000</v>
      </c>
      <c r="H181" s="34">
        <f t="shared" si="57"/>
        <v>1200</v>
      </c>
      <c r="I181" s="35">
        <v>1200000</v>
      </c>
      <c r="J181" s="34">
        <f t="shared" si="58"/>
        <v>1200</v>
      </c>
    </row>
    <row r="182" spans="1:11" ht="39" customHeight="1" x14ac:dyDescent="0.3">
      <c r="A182" s="5" t="s">
        <v>250</v>
      </c>
      <c r="B182" s="6" t="s">
        <v>251</v>
      </c>
      <c r="C182" s="36">
        <f t="shared" ref="C182" si="81">C183</f>
        <v>54</v>
      </c>
      <c r="D182" s="29">
        <v>54</v>
      </c>
      <c r="E182" s="36">
        <f>E183</f>
        <v>54000</v>
      </c>
      <c r="F182" s="30">
        <f t="shared" si="59"/>
        <v>54</v>
      </c>
      <c r="G182" s="36">
        <f t="shared" ref="G182:I182" si="82">G183</f>
        <v>54000</v>
      </c>
      <c r="H182" s="30">
        <f t="shared" si="57"/>
        <v>54</v>
      </c>
      <c r="I182" s="36">
        <f t="shared" si="82"/>
        <v>54000</v>
      </c>
      <c r="J182" s="30">
        <f t="shared" si="58"/>
        <v>54</v>
      </c>
    </row>
    <row r="183" spans="1:11" ht="39.6" outlineLevel="2" x14ac:dyDescent="0.3">
      <c r="A183" s="3" t="s">
        <v>421</v>
      </c>
      <c r="B183" s="4" t="s">
        <v>252</v>
      </c>
      <c r="C183" s="31">
        <v>54</v>
      </c>
      <c r="D183" s="32">
        <v>54</v>
      </c>
      <c r="E183" s="35">
        <f>E184</f>
        <v>54000</v>
      </c>
      <c r="F183" s="34">
        <f t="shared" si="59"/>
        <v>54</v>
      </c>
      <c r="G183" s="35">
        <f t="shared" ref="G183:I183" si="83">G184</f>
        <v>54000</v>
      </c>
      <c r="H183" s="34">
        <f t="shared" si="57"/>
        <v>54</v>
      </c>
      <c r="I183" s="35">
        <f t="shared" si="83"/>
        <v>54000</v>
      </c>
      <c r="J183" s="34">
        <f t="shared" si="58"/>
        <v>54</v>
      </c>
    </row>
    <row r="184" spans="1:11" ht="26.4" outlineLevel="3" x14ac:dyDescent="0.3">
      <c r="A184" s="3" t="s">
        <v>253</v>
      </c>
      <c r="B184" s="4" t="s">
        <v>254</v>
      </c>
      <c r="C184" s="31">
        <v>54</v>
      </c>
      <c r="D184" s="32">
        <v>54</v>
      </c>
      <c r="E184" s="35">
        <v>54000</v>
      </c>
      <c r="F184" s="34">
        <f t="shared" si="59"/>
        <v>54</v>
      </c>
      <c r="G184" s="35">
        <v>54000</v>
      </c>
      <c r="H184" s="34">
        <f t="shared" si="57"/>
        <v>54</v>
      </c>
      <c r="I184" s="35">
        <v>54000</v>
      </c>
      <c r="J184" s="34">
        <f t="shared" si="58"/>
        <v>54</v>
      </c>
    </row>
    <row r="185" spans="1:11" ht="26.4" x14ac:dyDescent="0.3">
      <c r="A185" s="5" t="s">
        <v>255</v>
      </c>
      <c r="B185" s="6" t="s">
        <v>256</v>
      </c>
      <c r="C185" s="36">
        <f t="shared" ref="C185" si="84">C186</f>
        <v>50</v>
      </c>
      <c r="D185" s="29">
        <v>50</v>
      </c>
      <c r="E185" s="36">
        <f>E186</f>
        <v>50000</v>
      </c>
      <c r="F185" s="30">
        <f t="shared" si="59"/>
        <v>50</v>
      </c>
      <c r="G185" s="36">
        <f t="shared" ref="G185:I186" si="85">G186</f>
        <v>50000</v>
      </c>
      <c r="H185" s="30">
        <f t="shared" si="57"/>
        <v>50</v>
      </c>
      <c r="I185" s="36">
        <f t="shared" si="85"/>
        <v>50000</v>
      </c>
      <c r="J185" s="30">
        <f t="shared" si="58"/>
        <v>50</v>
      </c>
    </row>
    <row r="186" spans="1:11" ht="26.4" outlineLevel="2" x14ac:dyDescent="0.3">
      <c r="A186" s="3" t="s">
        <v>422</v>
      </c>
      <c r="B186" s="4" t="s">
        <v>257</v>
      </c>
      <c r="C186" s="31">
        <v>50</v>
      </c>
      <c r="D186" s="32">
        <v>50</v>
      </c>
      <c r="E186" s="35">
        <f>E187</f>
        <v>50000</v>
      </c>
      <c r="F186" s="34">
        <f t="shared" si="59"/>
        <v>50</v>
      </c>
      <c r="G186" s="35">
        <f t="shared" si="85"/>
        <v>50000</v>
      </c>
      <c r="H186" s="34">
        <f t="shared" si="57"/>
        <v>50</v>
      </c>
      <c r="I186" s="35">
        <f t="shared" si="85"/>
        <v>50000</v>
      </c>
      <c r="J186" s="34">
        <f t="shared" si="58"/>
        <v>50</v>
      </c>
    </row>
    <row r="187" spans="1:11" outlineLevel="3" x14ac:dyDescent="0.3">
      <c r="A187" s="3" t="s">
        <v>51</v>
      </c>
      <c r="B187" s="4" t="s">
        <v>258</v>
      </c>
      <c r="C187" s="31">
        <v>50</v>
      </c>
      <c r="D187" s="32">
        <v>50</v>
      </c>
      <c r="E187" s="35">
        <v>50000</v>
      </c>
      <c r="F187" s="34">
        <f t="shared" si="59"/>
        <v>50</v>
      </c>
      <c r="G187" s="35">
        <v>50000</v>
      </c>
      <c r="H187" s="34">
        <f t="shared" si="57"/>
        <v>50</v>
      </c>
      <c r="I187" s="35">
        <v>50000</v>
      </c>
      <c r="J187" s="34">
        <f t="shared" si="58"/>
        <v>50</v>
      </c>
    </row>
    <row r="188" spans="1:11" ht="27.6" customHeight="1" x14ac:dyDescent="0.3">
      <c r="A188" s="5" t="s">
        <v>259</v>
      </c>
      <c r="B188" s="6" t="s">
        <v>260</v>
      </c>
      <c r="C188" s="36">
        <f t="shared" ref="C188" si="86">C189</f>
        <v>1940.4</v>
      </c>
      <c r="D188" s="29">
        <v>1212.75</v>
      </c>
      <c r="E188" s="36">
        <f>E189</f>
        <v>2836814.4</v>
      </c>
      <c r="F188" s="30">
        <f t="shared" si="59"/>
        <v>2836.8143999999998</v>
      </c>
      <c r="G188" s="36">
        <f t="shared" ref="G188:I188" si="87">G189</f>
        <v>2944223.5700000003</v>
      </c>
      <c r="H188" s="30">
        <f t="shared" si="57"/>
        <v>2944.2235700000001</v>
      </c>
      <c r="I188" s="36">
        <f t="shared" si="87"/>
        <v>2944223.5700000003</v>
      </c>
      <c r="J188" s="30">
        <f t="shared" si="58"/>
        <v>2944.2235700000001</v>
      </c>
    </row>
    <row r="189" spans="1:11" ht="30.6" customHeight="1" outlineLevel="2" x14ac:dyDescent="0.3">
      <c r="A189" s="3" t="s">
        <v>423</v>
      </c>
      <c r="B189" s="4" t="s">
        <v>261</v>
      </c>
      <c r="C189" s="31">
        <v>1940.4</v>
      </c>
      <c r="D189" s="32">
        <v>1212.75</v>
      </c>
      <c r="E189" s="35">
        <f>E190</f>
        <v>2836814.4</v>
      </c>
      <c r="F189" s="34">
        <f t="shared" si="59"/>
        <v>2836.8143999999998</v>
      </c>
      <c r="G189" s="35">
        <f t="shared" ref="G189:I189" si="88">G190</f>
        <v>2944223.5700000003</v>
      </c>
      <c r="H189" s="34">
        <f t="shared" si="57"/>
        <v>2944.2235700000001</v>
      </c>
      <c r="I189" s="35">
        <f t="shared" si="88"/>
        <v>2944223.5700000003</v>
      </c>
      <c r="J189" s="34">
        <f t="shared" si="58"/>
        <v>2944.2235700000001</v>
      </c>
    </row>
    <row r="190" spans="1:11" ht="39.6" outlineLevel="3" x14ac:dyDescent="0.3">
      <c r="A190" s="3" t="s">
        <v>427</v>
      </c>
      <c r="B190" s="4" t="s">
        <v>262</v>
      </c>
      <c r="C190" s="31">
        <v>1940.4</v>
      </c>
      <c r="D190" s="32">
        <v>1212.75</v>
      </c>
      <c r="E190" s="35">
        <f>1336814.4+1500000</f>
        <v>2836814.4</v>
      </c>
      <c r="F190" s="34">
        <f t="shared" si="59"/>
        <v>2836.8143999999998</v>
      </c>
      <c r="G190" s="35">
        <f>1444223.57+1500000</f>
        <v>2944223.5700000003</v>
      </c>
      <c r="H190" s="34">
        <f t="shared" si="57"/>
        <v>2944.2235700000001</v>
      </c>
      <c r="I190" s="35">
        <f>1444223.57+1500000</f>
        <v>2944223.5700000003</v>
      </c>
      <c r="J190" s="34">
        <f t="shared" si="58"/>
        <v>2944.2235700000001</v>
      </c>
    </row>
    <row r="191" spans="1:11" ht="55.2" customHeight="1" x14ac:dyDescent="0.3">
      <c r="A191" s="5" t="s">
        <v>263</v>
      </c>
      <c r="B191" s="6" t="s">
        <v>264</v>
      </c>
      <c r="C191" s="36">
        <f t="shared" ref="C191" si="89">C192</f>
        <v>1500</v>
      </c>
      <c r="D191" s="29">
        <v>100</v>
      </c>
      <c r="E191" s="36">
        <f>E192</f>
        <v>100000</v>
      </c>
      <c r="F191" s="30">
        <f t="shared" si="59"/>
        <v>100</v>
      </c>
      <c r="G191" s="36">
        <f t="shared" ref="G191:I191" si="90">G192</f>
        <v>100000</v>
      </c>
      <c r="H191" s="30">
        <f t="shared" si="57"/>
        <v>100</v>
      </c>
      <c r="I191" s="36">
        <f t="shared" si="90"/>
        <v>100000</v>
      </c>
      <c r="J191" s="30">
        <f t="shared" si="58"/>
        <v>100</v>
      </c>
    </row>
    <row r="192" spans="1:11" ht="41.4" customHeight="1" outlineLevel="2" x14ac:dyDescent="0.3">
      <c r="A192" s="3" t="s">
        <v>424</v>
      </c>
      <c r="B192" s="4" t="s">
        <v>265</v>
      </c>
      <c r="C192" s="31">
        <v>1500</v>
      </c>
      <c r="D192" s="32">
        <v>100</v>
      </c>
      <c r="E192" s="35">
        <f>E193</f>
        <v>100000</v>
      </c>
      <c r="F192" s="34">
        <f t="shared" si="59"/>
        <v>100</v>
      </c>
      <c r="G192" s="35">
        <f t="shared" ref="G192:I192" si="91">G193</f>
        <v>100000</v>
      </c>
      <c r="H192" s="34">
        <f t="shared" si="57"/>
        <v>100</v>
      </c>
      <c r="I192" s="35">
        <f t="shared" si="91"/>
        <v>100000</v>
      </c>
      <c r="J192" s="34">
        <f t="shared" si="58"/>
        <v>100</v>
      </c>
    </row>
    <row r="193" spans="1:11" ht="39.6" outlineLevel="3" x14ac:dyDescent="0.3">
      <c r="A193" s="3" t="s">
        <v>266</v>
      </c>
      <c r="B193" s="4" t="s">
        <v>267</v>
      </c>
      <c r="C193" s="31">
        <v>1500</v>
      </c>
      <c r="D193" s="32">
        <v>100</v>
      </c>
      <c r="E193" s="35">
        <v>100000</v>
      </c>
      <c r="F193" s="34">
        <f t="shared" si="59"/>
        <v>100</v>
      </c>
      <c r="G193" s="35">
        <v>100000</v>
      </c>
      <c r="H193" s="34">
        <f t="shared" si="57"/>
        <v>100</v>
      </c>
      <c r="I193" s="35">
        <v>100000</v>
      </c>
      <c r="J193" s="34">
        <f t="shared" si="58"/>
        <v>100</v>
      </c>
      <c r="K193" s="11"/>
    </row>
    <row r="194" spans="1:11" ht="27.6" customHeight="1" x14ac:dyDescent="0.3">
      <c r="A194" s="5" t="s">
        <v>268</v>
      </c>
      <c r="B194" s="6" t="s">
        <v>269</v>
      </c>
      <c r="C194" s="36">
        <f t="shared" ref="C194" si="92">C195</f>
        <v>5</v>
      </c>
      <c r="D194" s="29">
        <v>5</v>
      </c>
      <c r="E194" s="36">
        <f>E195</f>
        <v>5000</v>
      </c>
      <c r="F194" s="30">
        <f t="shared" si="59"/>
        <v>5</v>
      </c>
      <c r="G194" s="36">
        <f t="shared" ref="G194:I194" si="93">G195</f>
        <v>5000</v>
      </c>
      <c r="H194" s="30">
        <f t="shared" si="57"/>
        <v>5</v>
      </c>
      <c r="I194" s="36">
        <f t="shared" si="93"/>
        <v>5000</v>
      </c>
      <c r="J194" s="30">
        <f t="shared" si="58"/>
        <v>5</v>
      </c>
    </row>
    <row r="195" spans="1:11" ht="26.4" outlineLevel="2" x14ac:dyDescent="0.3">
      <c r="A195" s="3" t="s">
        <v>425</v>
      </c>
      <c r="B195" s="4" t="s">
        <v>270</v>
      </c>
      <c r="C195" s="31">
        <v>5</v>
      </c>
      <c r="D195" s="32">
        <v>5</v>
      </c>
      <c r="E195" s="35">
        <f>E196</f>
        <v>5000</v>
      </c>
      <c r="F195" s="34">
        <f t="shared" si="59"/>
        <v>5</v>
      </c>
      <c r="G195" s="35">
        <f t="shared" ref="G195:I195" si="94">G196</f>
        <v>5000</v>
      </c>
      <c r="H195" s="34">
        <f t="shared" si="57"/>
        <v>5</v>
      </c>
      <c r="I195" s="35">
        <f t="shared" si="94"/>
        <v>5000</v>
      </c>
      <c r="J195" s="34">
        <f t="shared" si="58"/>
        <v>5</v>
      </c>
    </row>
    <row r="196" spans="1:11" outlineLevel="3" x14ac:dyDescent="0.3">
      <c r="A196" s="3" t="s">
        <v>271</v>
      </c>
      <c r="B196" s="4" t="s">
        <v>272</v>
      </c>
      <c r="C196" s="31">
        <v>5</v>
      </c>
      <c r="D196" s="32">
        <v>5</v>
      </c>
      <c r="E196" s="35">
        <v>5000</v>
      </c>
      <c r="F196" s="34">
        <f t="shared" si="59"/>
        <v>5</v>
      </c>
      <c r="G196" s="35">
        <v>5000</v>
      </c>
      <c r="H196" s="34">
        <f t="shared" si="57"/>
        <v>5</v>
      </c>
      <c r="I196" s="35">
        <v>5000</v>
      </c>
      <c r="J196" s="34">
        <f t="shared" si="58"/>
        <v>5</v>
      </c>
    </row>
    <row r="197" spans="1:11" ht="55.2" customHeight="1" x14ac:dyDescent="0.3">
      <c r="A197" s="5" t="s">
        <v>387</v>
      </c>
      <c r="B197" s="6" t="s">
        <v>273</v>
      </c>
      <c r="C197" s="36">
        <f t="shared" ref="C197" si="95">C198</f>
        <v>10</v>
      </c>
      <c r="D197" s="29">
        <v>5</v>
      </c>
      <c r="E197" s="36">
        <f>E198</f>
        <v>5000</v>
      </c>
      <c r="F197" s="30">
        <f t="shared" si="59"/>
        <v>5</v>
      </c>
      <c r="G197" s="36">
        <f t="shared" ref="G197:I197" si="96">G198</f>
        <v>5000</v>
      </c>
      <c r="H197" s="30">
        <f t="shared" si="57"/>
        <v>5</v>
      </c>
      <c r="I197" s="36">
        <f t="shared" si="96"/>
        <v>5000</v>
      </c>
      <c r="J197" s="30">
        <f t="shared" si="58"/>
        <v>5</v>
      </c>
    </row>
    <row r="198" spans="1:11" ht="39.6" outlineLevel="2" x14ac:dyDescent="0.3">
      <c r="A198" s="3" t="s">
        <v>426</v>
      </c>
      <c r="B198" s="4" t="s">
        <v>274</v>
      </c>
      <c r="C198" s="31">
        <v>10</v>
      </c>
      <c r="D198" s="32">
        <v>5</v>
      </c>
      <c r="E198" s="35">
        <f>E199</f>
        <v>5000</v>
      </c>
      <c r="F198" s="34">
        <f t="shared" si="59"/>
        <v>5</v>
      </c>
      <c r="G198" s="35">
        <f t="shared" ref="G198:I198" si="97">G199</f>
        <v>5000</v>
      </c>
      <c r="H198" s="34">
        <f t="shared" si="57"/>
        <v>5</v>
      </c>
      <c r="I198" s="35">
        <f t="shared" si="97"/>
        <v>5000</v>
      </c>
      <c r="J198" s="34">
        <f t="shared" si="58"/>
        <v>5</v>
      </c>
    </row>
    <row r="199" spans="1:11" ht="26.4" outlineLevel="3" x14ac:dyDescent="0.3">
      <c r="A199" s="3" t="s">
        <v>275</v>
      </c>
      <c r="B199" s="4" t="s">
        <v>276</v>
      </c>
      <c r="C199" s="31">
        <v>10</v>
      </c>
      <c r="D199" s="32">
        <v>5</v>
      </c>
      <c r="E199" s="35">
        <v>5000</v>
      </c>
      <c r="F199" s="34">
        <f t="shared" si="59"/>
        <v>5</v>
      </c>
      <c r="G199" s="35">
        <v>5000</v>
      </c>
      <c r="H199" s="34">
        <f t="shared" si="57"/>
        <v>5</v>
      </c>
      <c r="I199" s="35">
        <v>5000</v>
      </c>
      <c r="J199" s="34">
        <f t="shared" si="58"/>
        <v>5</v>
      </c>
    </row>
    <row r="200" spans="1:11" ht="26.4" x14ac:dyDescent="0.3">
      <c r="A200" s="5" t="s">
        <v>277</v>
      </c>
      <c r="B200" s="6" t="s">
        <v>278</v>
      </c>
      <c r="C200" s="36">
        <f t="shared" ref="C200" si="98">C201</f>
        <v>125082.58</v>
      </c>
      <c r="D200" s="29">
        <v>134864.2641</v>
      </c>
      <c r="E200" s="36">
        <f>E201</f>
        <v>145465764.36000001</v>
      </c>
      <c r="F200" s="30">
        <f t="shared" si="59"/>
        <v>145465.76436</v>
      </c>
      <c r="G200" s="36">
        <f t="shared" ref="G200:I200" si="99">G201</f>
        <v>151468549.43000001</v>
      </c>
      <c r="H200" s="30">
        <f t="shared" si="57"/>
        <v>151468.54943000001</v>
      </c>
      <c r="I200" s="36">
        <f t="shared" si="99"/>
        <v>150672180</v>
      </c>
      <c r="J200" s="30">
        <f t="shared" si="58"/>
        <v>150672.18</v>
      </c>
      <c r="K200" s="23"/>
    </row>
    <row r="201" spans="1:11" ht="26.4" outlineLevel="2" x14ac:dyDescent="0.3">
      <c r="A201" s="3" t="s">
        <v>279</v>
      </c>
      <c r="B201" s="4" t="s">
        <v>280</v>
      </c>
      <c r="C201" s="31">
        <v>125082.58</v>
      </c>
      <c r="D201" s="32">
        <v>134864.2641</v>
      </c>
      <c r="E201" s="35">
        <f>E202+E203+E204+E205+E206+E207+E208+E209+E210+E211+E212+E213+E214+E215+E216+E217+E221+E222+E223+E225+E228+E229+E230+E231+E232+E233+E234+E235+E236+E237+E238+E239+E240+E241</f>
        <v>145465764.36000001</v>
      </c>
      <c r="F201" s="34">
        <f t="shared" si="59"/>
        <v>145465.76436</v>
      </c>
      <c r="G201" s="35">
        <f>G202+G203+G204+G205+G206+G207+G208+G209+G210+G211+G212+G213+G214+G215+G216+G217+G221+G222+G223+G225+G228+G229+G230+G231+G232+G233+G234+G235+G236+G237+G238+G239+G240+G241</f>
        <v>151468549.43000001</v>
      </c>
      <c r="H201" s="34">
        <f t="shared" si="57"/>
        <v>151468.54943000001</v>
      </c>
      <c r="I201" s="35">
        <f>I202+I203+I204+I205+I206+I207+I208+I209+I210+I211+I212+I213+I214+I215+I216+I217+I221+I222+I223+I225+I228+I229+I230+I231+I232+I233+I234+I235+I236+I237+I238+I239+I240+I241</f>
        <v>150672180</v>
      </c>
      <c r="J201" s="34">
        <f t="shared" si="58"/>
        <v>150672.18</v>
      </c>
    </row>
    <row r="202" spans="1:11" outlineLevel="3" x14ac:dyDescent="0.3">
      <c r="A202" s="3" t="s">
        <v>281</v>
      </c>
      <c r="B202" s="4" t="s">
        <v>282</v>
      </c>
      <c r="C202" s="31">
        <v>2308.79</v>
      </c>
      <c r="D202" s="32">
        <v>2377.71</v>
      </c>
      <c r="E202" s="35">
        <f>1838000+555080</f>
        <v>2393080</v>
      </c>
      <c r="F202" s="34">
        <f t="shared" si="59"/>
        <v>2393.08</v>
      </c>
      <c r="G202" s="35">
        <v>2393080</v>
      </c>
      <c r="H202" s="34">
        <f t="shared" si="57"/>
        <v>2393.08</v>
      </c>
      <c r="I202" s="35">
        <v>2393080</v>
      </c>
      <c r="J202" s="34">
        <f t="shared" si="58"/>
        <v>2393.08</v>
      </c>
    </row>
    <row r="203" spans="1:11" ht="28.95" customHeight="1" outlineLevel="3" x14ac:dyDescent="0.3">
      <c r="A203" s="3" t="s">
        <v>65</v>
      </c>
      <c r="B203" s="4" t="s">
        <v>283</v>
      </c>
      <c r="C203" s="31">
        <v>34058.720000000001</v>
      </c>
      <c r="D203" s="32">
        <v>42817.83756</v>
      </c>
      <c r="E203" s="35">
        <f>35573500+85540+10703940+1749500+1278130+50000+171670+1346000+8400+406500+15000+300+2000+252600+1000+1000</f>
        <v>51645080</v>
      </c>
      <c r="F203" s="34">
        <f t="shared" si="59"/>
        <v>51645.08</v>
      </c>
      <c r="G203" s="35">
        <v>53394580</v>
      </c>
      <c r="H203" s="34">
        <f t="shared" si="57"/>
        <v>53394.58</v>
      </c>
      <c r="I203" s="35">
        <v>53394580</v>
      </c>
      <c r="J203" s="34">
        <f t="shared" si="58"/>
        <v>53394.58</v>
      </c>
      <c r="K203" s="10"/>
    </row>
    <row r="204" spans="1:11" outlineLevel="3" x14ac:dyDescent="0.3">
      <c r="A204" s="3" t="s">
        <v>284</v>
      </c>
      <c r="B204" s="4" t="s">
        <v>285</v>
      </c>
      <c r="C204" s="31">
        <v>1921.7</v>
      </c>
      <c r="D204" s="32">
        <v>2033.9</v>
      </c>
      <c r="E204" s="35">
        <f>1638700+494900</f>
        <v>2133600</v>
      </c>
      <c r="F204" s="34">
        <f t="shared" si="59"/>
        <v>2133.6</v>
      </c>
      <c r="G204" s="35">
        <v>2133600</v>
      </c>
      <c r="H204" s="34">
        <f t="shared" si="57"/>
        <v>2133.6</v>
      </c>
      <c r="I204" s="35">
        <v>2133600</v>
      </c>
      <c r="J204" s="34">
        <f t="shared" si="58"/>
        <v>2133.6</v>
      </c>
    </row>
    <row r="205" spans="1:11" outlineLevel="3" x14ac:dyDescent="0.3">
      <c r="A205" s="3" t="s">
        <v>286</v>
      </c>
      <c r="B205" s="4" t="s">
        <v>287</v>
      </c>
      <c r="C205" s="31">
        <v>125</v>
      </c>
      <c r="D205" s="32">
        <v>168</v>
      </c>
      <c r="E205" s="35">
        <v>168000</v>
      </c>
      <c r="F205" s="34">
        <f t="shared" si="59"/>
        <v>168</v>
      </c>
      <c r="G205" s="35">
        <v>168000</v>
      </c>
      <c r="H205" s="34">
        <f t="shared" si="57"/>
        <v>168</v>
      </c>
      <c r="I205" s="35">
        <v>168000</v>
      </c>
      <c r="J205" s="34">
        <f t="shared" si="58"/>
        <v>168</v>
      </c>
    </row>
    <row r="206" spans="1:11" ht="26.4" outlineLevel="3" x14ac:dyDescent="0.3">
      <c r="A206" s="3" t="s">
        <v>288</v>
      </c>
      <c r="B206" s="4" t="s">
        <v>289</v>
      </c>
      <c r="C206" s="31">
        <v>1287.7</v>
      </c>
      <c r="D206" s="32">
        <v>1293.8</v>
      </c>
      <c r="E206" s="35">
        <f>900000+271800</f>
        <v>1171800</v>
      </c>
      <c r="F206" s="34">
        <f t="shared" si="59"/>
        <v>1171.8</v>
      </c>
      <c r="G206" s="35">
        <v>1171800</v>
      </c>
      <c r="H206" s="34">
        <f t="shared" si="57"/>
        <v>1171.8</v>
      </c>
      <c r="I206" s="35">
        <v>1171800</v>
      </c>
      <c r="J206" s="34">
        <f t="shared" si="58"/>
        <v>1171.8</v>
      </c>
    </row>
    <row r="207" spans="1:11" ht="26.4" outlineLevel="3" x14ac:dyDescent="0.3">
      <c r="A207" s="3" t="s">
        <v>290</v>
      </c>
      <c r="B207" s="4" t="s">
        <v>291</v>
      </c>
      <c r="C207" s="31">
        <v>2592.7600000000002</v>
      </c>
      <c r="D207" s="32">
        <v>202.21942000000001</v>
      </c>
      <c r="E207" s="35">
        <v>0</v>
      </c>
      <c r="F207" s="34">
        <f t="shared" si="59"/>
        <v>0</v>
      </c>
      <c r="G207" s="35">
        <v>0</v>
      </c>
      <c r="H207" s="34">
        <f t="shared" si="57"/>
        <v>0</v>
      </c>
      <c r="I207" s="35">
        <v>0</v>
      </c>
      <c r="J207" s="34">
        <f t="shared" si="58"/>
        <v>0</v>
      </c>
    </row>
    <row r="208" spans="1:11" outlineLevel="3" x14ac:dyDescent="0.3">
      <c r="A208" s="3" t="s">
        <v>292</v>
      </c>
      <c r="B208" s="4" t="s">
        <v>293</v>
      </c>
      <c r="C208" s="31">
        <v>74</v>
      </c>
      <c r="D208" s="32">
        <v>2772</v>
      </c>
      <c r="E208" s="35">
        <f>1600000+100000</f>
        <v>1700000</v>
      </c>
      <c r="F208" s="34">
        <f t="shared" si="59"/>
        <v>1700</v>
      </c>
      <c r="G208" s="35">
        <v>1600000</v>
      </c>
      <c r="H208" s="34">
        <f t="shared" si="57"/>
        <v>1600</v>
      </c>
      <c r="I208" s="35">
        <v>1600000</v>
      </c>
      <c r="J208" s="34">
        <f t="shared" si="58"/>
        <v>1600</v>
      </c>
    </row>
    <row r="209" spans="1:11" ht="26.4" outlineLevel="3" x14ac:dyDescent="0.3">
      <c r="A209" s="3" t="s">
        <v>294</v>
      </c>
      <c r="B209" s="4" t="s">
        <v>295</v>
      </c>
      <c r="C209" s="31">
        <v>0</v>
      </c>
      <c r="D209" s="32">
        <v>1010.986</v>
      </c>
      <c r="E209" s="35">
        <v>0</v>
      </c>
      <c r="F209" s="34">
        <f t="shared" si="59"/>
        <v>0</v>
      </c>
      <c r="G209" s="35">
        <v>0</v>
      </c>
      <c r="H209" s="34">
        <f t="shared" si="57"/>
        <v>0</v>
      </c>
      <c r="I209" s="35">
        <v>0</v>
      </c>
      <c r="J209" s="34">
        <f t="shared" si="58"/>
        <v>0</v>
      </c>
    </row>
    <row r="210" spans="1:11" ht="39.6" outlineLevel="3" x14ac:dyDescent="0.3">
      <c r="A210" s="3" t="s">
        <v>296</v>
      </c>
      <c r="B210" s="4" t="s">
        <v>297</v>
      </c>
      <c r="C210" s="31">
        <v>1170.46</v>
      </c>
      <c r="D210" s="32">
        <v>3160.5708500000001</v>
      </c>
      <c r="E210" s="35">
        <f>929773+523294+7610</f>
        <v>1460677</v>
      </c>
      <c r="F210" s="34">
        <f t="shared" si="59"/>
        <v>1460.6769999999999</v>
      </c>
      <c r="G210" s="35">
        <v>1460677</v>
      </c>
      <c r="H210" s="34">
        <f t="shared" si="57"/>
        <v>1460.6769999999999</v>
      </c>
      <c r="I210" s="35">
        <v>1460677</v>
      </c>
      <c r="J210" s="34">
        <f t="shared" si="58"/>
        <v>1460.6769999999999</v>
      </c>
      <c r="K210" s="11"/>
    </row>
    <row r="211" spans="1:11" ht="52.8" outlineLevel="3" x14ac:dyDescent="0.3">
      <c r="A211" s="3" t="s">
        <v>298</v>
      </c>
      <c r="B211" s="4" t="s">
        <v>299</v>
      </c>
      <c r="C211" s="31">
        <v>216.7</v>
      </c>
      <c r="D211" s="32">
        <v>250</v>
      </c>
      <c r="E211" s="35">
        <v>200000</v>
      </c>
      <c r="F211" s="34">
        <f t="shared" si="59"/>
        <v>200</v>
      </c>
      <c r="G211" s="35">
        <v>200000</v>
      </c>
      <c r="H211" s="34">
        <f t="shared" si="57"/>
        <v>200</v>
      </c>
      <c r="I211" s="35">
        <v>200000</v>
      </c>
      <c r="J211" s="34">
        <f t="shared" si="58"/>
        <v>200</v>
      </c>
    </row>
    <row r="212" spans="1:11" ht="26.4" outlineLevel="3" x14ac:dyDescent="0.3">
      <c r="A212" s="3" t="s">
        <v>300</v>
      </c>
      <c r="B212" s="4" t="s">
        <v>301</v>
      </c>
      <c r="C212" s="31">
        <v>904.46</v>
      </c>
      <c r="D212" s="32">
        <v>2000</v>
      </c>
      <c r="E212" s="35">
        <v>1250000</v>
      </c>
      <c r="F212" s="34">
        <f t="shared" si="59"/>
        <v>1250</v>
      </c>
      <c r="G212" s="35">
        <v>1250000</v>
      </c>
      <c r="H212" s="34">
        <f t="shared" ref="H212:H241" si="100">G212/1000</f>
        <v>1250</v>
      </c>
      <c r="I212" s="35">
        <v>1250000</v>
      </c>
      <c r="J212" s="34">
        <f t="shared" ref="J212:J241" si="101">I212/1000</f>
        <v>1250</v>
      </c>
      <c r="K212" s="10"/>
    </row>
    <row r="213" spans="1:11" ht="26.4" outlineLevel="3" x14ac:dyDescent="0.3">
      <c r="A213" s="3" t="s">
        <v>302</v>
      </c>
      <c r="B213" s="4" t="s">
        <v>303</v>
      </c>
      <c r="C213" s="31">
        <v>423.54</v>
      </c>
      <c r="D213" s="32">
        <v>59.856000000000002</v>
      </c>
      <c r="E213" s="35">
        <v>0</v>
      </c>
      <c r="F213" s="34">
        <f t="shared" ref="F213:F241" si="102">E213/1000</f>
        <v>0</v>
      </c>
      <c r="G213" s="35">
        <v>0</v>
      </c>
      <c r="H213" s="34">
        <f t="shared" si="100"/>
        <v>0</v>
      </c>
      <c r="I213" s="35">
        <v>0</v>
      </c>
      <c r="J213" s="34">
        <f t="shared" si="101"/>
        <v>0</v>
      </c>
    </row>
    <row r="214" spans="1:11" ht="26.4" outlineLevel="3" x14ac:dyDescent="0.3">
      <c r="A214" s="3" t="s">
        <v>165</v>
      </c>
      <c r="B214" s="4" t="s">
        <v>304</v>
      </c>
      <c r="C214" s="31">
        <v>6</v>
      </c>
      <c r="D214" s="32">
        <v>7</v>
      </c>
      <c r="E214" s="35">
        <v>8000</v>
      </c>
      <c r="F214" s="34">
        <f t="shared" si="102"/>
        <v>8</v>
      </c>
      <c r="G214" s="35">
        <v>8000</v>
      </c>
      <c r="H214" s="34">
        <f t="shared" si="100"/>
        <v>8</v>
      </c>
      <c r="I214" s="35">
        <v>8000</v>
      </c>
      <c r="J214" s="34">
        <f t="shared" si="101"/>
        <v>8</v>
      </c>
      <c r="K214" s="10"/>
    </row>
    <row r="215" spans="1:11" ht="26.4" outlineLevel="3" x14ac:dyDescent="0.3">
      <c r="A215" s="3" t="s">
        <v>305</v>
      </c>
      <c r="B215" s="4" t="s">
        <v>306</v>
      </c>
      <c r="C215" s="31">
        <v>0</v>
      </c>
      <c r="D215" s="32">
        <v>50</v>
      </c>
      <c r="E215" s="35">
        <v>0</v>
      </c>
      <c r="F215" s="34">
        <f t="shared" si="102"/>
        <v>0</v>
      </c>
      <c r="G215" s="35">
        <v>0</v>
      </c>
      <c r="H215" s="34">
        <f t="shared" si="100"/>
        <v>0</v>
      </c>
      <c r="I215" s="35">
        <v>0</v>
      </c>
      <c r="J215" s="34">
        <f t="shared" si="101"/>
        <v>0</v>
      </c>
    </row>
    <row r="216" spans="1:11" outlineLevel="3" x14ac:dyDescent="0.3">
      <c r="A216" s="3" t="s">
        <v>307</v>
      </c>
      <c r="B216" s="4" t="s">
        <v>308</v>
      </c>
      <c r="C216" s="31">
        <v>748.85</v>
      </c>
      <c r="D216" s="32">
        <v>761.7</v>
      </c>
      <c r="E216" s="35">
        <f>390000+118000+50000+350000</f>
        <v>908000</v>
      </c>
      <c r="F216" s="34">
        <f t="shared" si="102"/>
        <v>908</v>
      </c>
      <c r="G216" s="35">
        <v>908000</v>
      </c>
      <c r="H216" s="34">
        <f t="shared" si="100"/>
        <v>908</v>
      </c>
      <c r="I216" s="35">
        <v>908000</v>
      </c>
      <c r="J216" s="34">
        <f t="shared" si="101"/>
        <v>908</v>
      </c>
      <c r="K216" s="10"/>
    </row>
    <row r="217" spans="1:11" ht="28.8" customHeight="1" outlineLevel="3" x14ac:dyDescent="0.3">
      <c r="A217" s="3" t="s">
        <v>309</v>
      </c>
      <c r="B217" s="4" t="s">
        <v>310</v>
      </c>
      <c r="C217" s="31">
        <v>49.75</v>
      </c>
      <c r="D217" s="32">
        <v>50</v>
      </c>
      <c r="E217" s="35">
        <v>50000</v>
      </c>
      <c r="F217" s="34">
        <f t="shared" si="102"/>
        <v>50</v>
      </c>
      <c r="G217" s="35">
        <v>50000</v>
      </c>
      <c r="H217" s="34">
        <f t="shared" si="100"/>
        <v>50</v>
      </c>
      <c r="I217" s="35">
        <v>50000</v>
      </c>
      <c r="J217" s="34">
        <f t="shared" si="101"/>
        <v>50</v>
      </c>
    </row>
    <row r="218" spans="1:11" ht="39.6" outlineLevel="3" x14ac:dyDescent="0.3">
      <c r="A218" s="19" t="s">
        <v>467</v>
      </c>
      <c r="B218" s="20" t="s">
        <v>468</v>
      </c>
      <c r="C218" s="31">
        <v>686.66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</row>
    <row r="219" spans="1:11" ht="26.4" outlineLevel="3" x14ac:dyDescent="0.3">
      <c r="A219" s="19" t="s">
        <v>469</v>
      </c>
      <c r="B219" s="20" t="s">
        <v>470</v>
      </c>
      <c r="C219" s="31">
        <v>292.97000000000003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</row>
    <row r="220" spans="1:11" ht="26.4" outlineLevel="3" x14ac:dyDescent="0.3">
      <c r="A220" s="19" t="s">
        <v>471</v>
      </c>
      <c r="B220" s="20">
        <v>9999940050</v>
      </c>
      <c r="C220" s="31">
        <v>849.56</v>
      </c>
      <c r="D220" s="32">
        <v>0</v>
      </c>
      <c r="E220" s="32"/>
      <c r="F220" s="32">
        <v>0</v>
      </c>
      <c r="G220" s="32">
        <v>0</v>
      </c>
      <c r="H220" s="32">
        <v>0</v>
      </c>
      <c r="I220" s="32"/>
      <c r="J220" s="32">
        <v>0</v>
      </c>
    </row>
    <row r="221" spans="1:11" ht="28.2" customHeight="1" outlineLevel="3" x14ac:dyDescent="0.3">
      <c r="A221" s="3" t="s">
        <v>311</v>
      </c>
      <c r="B221" s="4" t="s">
        <v>312</v>
      </c>
      <c r="C221" s="31">
        <v>0</v>
      </c>
      <c r="D221" s="32">
        <v>49.306080000000001</v>
      </c>
      <c r="E221" s="35">
        <v>290892</v>
      </c>
      <c r="F221" s="34">
        <f t="shared" si="102"/>
        <v>290.892</v>
      </c>
      <c r="G221" s="35">
        <v>20124</v>
      </c>
      <c r="H221" s="34">
        <f t="shared" si="100"/>
        <v>20.123999999999999</v>
      </c>
      <c r="I221" s="35">
        <v>20124</v>
      </c>
      <c r="J221" s="34">
        <f t="shared" si="101"/>
        <v>20.123999999999999</v>
      </c>
    </row>
    <row r="222" spans="1:11" ht="39.6" outlineLevel="3" x14ac:dyDescent="0.3">
      <c r="A222" s="3" t="s">
        <v>313</v>
      </c>
      <c r="B222" s="4" t="s">
        <v>314</v>
      </c>
      <c r="C222" s="31">
        <v>453.07</v>
      </c>
      <c r="D222" s="32">
        <v>895.86431000000005</v>
      </c>
      <c r="E222" s="35">
        <v>749592.25</v>
      </c>
      <c r="F222" s="34">
        <f t="shared" si="102"/>
        <v>749.59225000000004</v>
      </c>
      <c r="G222" s="35">
        <v>762303.34</v>
      </c>
      <c r="H222" s="34">
        <f t="shared" si="100"/>
        <v>762.30333999999993</v>
      </c>
      <c r="I222" s="35">
        <v>578606.44999999995</v>
      </c>
      <c r="J222" s="34">
        <f t="shared" si="101"/>
        <v>578.60645</v>
      </c>
    </row>
    <row r="223" spans="1:11" ht="26.4" outlineLevel="3" x14ac:dyDescent="0.3">
      <c r="A223" s="3" t="s">
        <v>315</v>
      </c>
      <c r="B223" s="4" t="s">
        <v>316</v>
      </c>
      <c r="C223" s="31">
        <v>0</v>
      </c>
      <c r="D223" s="32">
        <v>460.72800000000001</v>
      </c>
      <c r="E223" s="35">
        <v>0</v>
      </c>
      <c r="F223" s="34">
        <f t="shared" si="102"/>
        <v>0</v>
      </c>
      <c r="G223" s="35">
        <v>0</v>
      </c>
      <c r="H223" s="34">
        <f t="shared" si="100"/>
        <v>0</v>
      </c>
      <c r="I223" s="35">
        <v>0</v>
      </c>
      <c r="J223" s="34">
        <f t="shared" si="101"/>
        <v>0</v>
      </c>
    </row>
    <row r="224" spans="1:11" ht="120.6" customHeight="1" outlineLevel="3" x14ac:dyDescent="0.3">
      <c r="A224" s="19" t="s">
        <v>472</v>
      </c>
      <c r="B224" s="20" t="s">
        <v>473</v>
      </c>
      <c r="C224" s="31">
        <v>187.49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</row>
    <row r="225" spans="1:14" ht="68.400000000000006" customHeight="1" outlineLevel="3" x14ac:dyDescent="0.3">
      <c r="A225" s="3" t="s">
        <v>317</v>
      </c>
      <c r="B225" s="4" t="s">
        <v>318</v>
      </c>
      <c r="C225" s="31">
        <v>3798.72</v>
      </c>
      <c r="D225" s="32">
        <v>2092.788</v>
      </c>
      <c r="E225" s="35">
        <v>2121474</v>
      </c>
      <c r="F225" s="34">
        <f t="shared" si="102"/>
        <v>2121.4740000000002</v>
      </c>
      <c r="G225" s="35">
        <v>2121474</v>
      </c>
      <c r="H225" s="34">
        <f t="shared" si="100"/>
        <v>2121.4740000000002</v>
      </c>
      <c r="I225" s="35">
        <v>2121474</v>
      </c>
      <c r="J225" s="34">
        <f t="shared" si="101"/>
        <v>2121.4740000000002</v>
      </c>
    </row>
    <row r="226" spans="1:14" ht="79.2" outlineLevel="3" x14ac:dyDescent="0.3">
      <c r="A226" s="19" t="s">
        <v>474</v>
      </c>
      <c r="B226" s="20" t="s">
        <v>318</v>
      </c>
      <c r="C226" s="31">
        <v>3391.56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</row>
    <row r="227" spans="1:14" ht="52.8" outlineLevel="3" x14ac:dyDescent="0.3">
      <c r="A227" s="19" t="s">
        <v>475</v>
      </c>
      <c r="B227" s="20" t="s">
        <v>476</v>
      </c>
      <c r="C227" s="31">
        <v>407.16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</row>
    <row r="228" spans="1:14" ht="41.4" customHeight="1" outlineLevel="3" x14ac:dyDescent="0.3">
      <c r="A228" s="3" t="s">
        <v>7</v>
      </c>
      <c r="B228" s="4" t="s">
        <v>319</v>
      </c>
      <c r="C228" s="31">
        <v>19464.09</v>
      </c>
      <c r="D228" s="32">
        <v>25568.7327</v>
      </c>
      <c r="E228" s="35">
        <f>17940000+5406000+100000+200050+12000+58000+4186859+35000+1500000+200000+370000+210000+13000+350000+58400+536950+737340+988000</f>
        <v>32901599</v>
      </c>
      <c r="F228" s="34">
        <f t="shared" si="102"/>
        <v>32901.599000000002</v>
      </c>
      <c r="G228" s="35">
        <f>32901599-10000000</f>
        <v>22901599</v>
      </c>
      <c r="H228" s="34">
        <f t="shared" si="100"/>
        <v>22901.598999999998</v>
      </c>
      <c r="I228" s="35">
        <f>32901599-10000000-2000000</f>
        <v>20901599</v>
      </c>
      <c r="J228" s="34">
        <f t="shared" si="101"/>
        <v>20901.598999999998</v>
      </c>
      <c r="K228" s="10"/>
    </row>
    <row r="229" spans="1:14" ht="26.4" outlineLevel="3" x14ac:dyDescent="0.3">
      <c r="A229" s="3" t="s">
        <v>320</v>
      </c>
      <c r="B229" s="4" t="s">
        <v>321</v>
      </c>
      <c r="C229" s="31">
        <v>0</v>
      </c>
      <c r="D229" s="32">
        <v>50</v>
      </c>
      <c r="E229" s="35">
        <v>80000</v>
      </c>
      <c r="F229" s="34">
        <f t="shared" si="102"/>
        <v>80</v>
      </c>
      <c r="G229" s="35">
        <v>80000</v>
      </c>
      <c r="H229" s="34">
        <f t="shared" si="100"/>
        <v>80</v>
      </c>
      <c r="I229" s="35">
        <v>80000</v>
      </c>
      <c r="J229" s="34">
        <f t="shared" si="101"/>
        <v>80</v>
      </c>
    </row>
    <row r="230" spans="1:14" outlineLevel="3" x14ac:dyDescent="0.3">
      <c r="A230" s="3" t="s">
        <v>322</v>
      </c>
      <c r="B230" s="4" t="s">
        <v>323</v>
      </c>
      <c r="C230" s="31">
        <v>189.8</v>
      </c>
      <c r="D230" s="32">
        <v>100</v>
      </c>
      <c r="E230" s="35">
        <v>100000</v>
      </c>
      <c r="F230" s="34">
        <f t="shared" si="102"/>
        <v>100</v>
      </c>
      <c r="G230" s="35">
        <v>100000</v>
      </c>
      <c r="H230" s="34">
        <f t="shared" si="100"/>
        <v>100</v>
      </c>
      <c r="I230" s="35">
        <v>100000</v>
      </c>
      <c r="J230" s="34">
        <f t="shared" si="101"/>
        <v>100</v>
      </c>
    </row>
    <row r="231" spans="1:14" ht="26.4" outlineLevel="3" x14ac:dyDescent="0.3">
      <c r="A231" s="3" t="s">
        <v>324</v>
      </c>
      <c r="B231" s="4" t="s">
        <v>325</v>
      </c>
      <c r="C231" s="31">
        <v>2196</v>
      </c>
      <c r="D231" s="32">
        <v>2442</v>
      </c>
      <c r="E231" s="35">
        <v>2797200</v>
      </c>
      <c r="F231" s="34">
        <f t="shared" si="102"/>
        <v>2797.2</v>
      </c>
      <c r="G231" s="35">
        <v>2797200</v>
      </c>
      <c r="H231" s="34">
        <f t="shared" si="100"/>
        <v>2797.2</v>
      </c>
      <c r="I231" s="35">
        <v>2797200</v>
      </c>
      <c r="J231" s="34">
        <f t="shared" si="101"/>
        <v>2797.2</v>
      </c>
    </row>
    <row r="232" spans="1:14" ht="26.4" outlineLevel="3" x14ac:dyDescent="0.3">
      <c r="A232" s="3" t="s">
        <v>326</v>
      </c>
      <c r="B232" s="4" t="s">
        <v>327</v>
      </c>
      <c r="C232" s="31">
        <v>1181.3800000000001</v>
      </c>
      <c r="D232" s="32">
        <v>1212.4469999999999</v>
      </c>
      <c r="E232" s="35">
        <v>1271655</v>
      </c>
      <c r="F232" s="34">
        <f t="shared" si="102"/>
        <v>1271.655</v>
      </c>
      <c r="G232" s="35">
        <v>1319526</v>
      </c>
      <c r="H232" s="34">
        <f t="shared" si="100"/>
        <v>1319.5260000000001</v>
      </c>
      <c r="I232" s="35">
        <v>1369312</v>
      </c>
      <c r="J232" s="34">
        <f t="shared" si="101"/>
        <v>1369.3119999999999</v>
      </c>
    </row>
    <row r="233" spans="1:14" ht="26.4" outlineLevel="3" x14ac:dyDescent="0.3">
      <c r="A233" s="3" t="s">
        <v>328</v>
      </c>
      <c r="B233" s="4" t="s">
        <v>329</v>
      </c>
      <c r="C233" s="31">
        <v>765.95</v>
      </c>
      <c r="D233" s="32">
        <v>804.31700000000001</v>
      </c>
      <c r="E233" s="35">
        <v>824373</v>
      </c>
      <c r="F233" s="34">
        <f t="shared" si="102"/>
        <v>824.37300000000005</v>
      </c>
      <c r="G233" s="35">
        <v>855291</v>
      </c>
      <c r="H233" s="34">
        <f t="shared" si="100"/>
        <v>855.29100000000005</v>
      </c>
      <c r="I233" s="35">
        <v>887446</v>
      </c>
      <c r="J233" s="34">
        <f t="shared" si="101"/>
        <v>887.44600000000003</v>
      </c>
    </row>
    <row r="234" spans="1:14" ht="52.8" outlineLevel="3" x14ac:dyDescent="0.3">
      <c r="A234" s="3" t="s">
        <v>330</v>
      </c>
      <c r="B234" s="4" t="s">
        <v>331</v>
      </c>
      <c r="C234" s="31">
        <v>0</v>
      </c>
      <c r="D234" s="32">
        <v>469.66748999999999</v>
      </c>
      <c r="E234" s="35">
        <v>469667.49</v>
      </c>
      <c r="F234" s="34">
        <f t="shared" si="102"/>
        <v>469.66748999999999</v>
      </c>
      <c r="G234" s="35">
        <v>469667.49</v>
      </c>
      <c r="H234" s="34">
        <f t="shared" si="100"/>
        <v>469.66748999999999</v>
      </c>
      <c r="I234" s="35">
        <v>469667.49</v>
      </c>
      <c r="J234" s="34">
        <f t="shared" si="101"/>
        <v>469.66748999999999</v>
      </c>
    </row>
    <row r="235" spans="1:14" ht="52.8" outlineLevel="3" x14ac:dyDescent="0.3">
      <c r="A235" s="3" t="s">
        <v>332</v>
      </c>
      <c r="B235" s="4" t="s">
        <v>333</v>
      </c>
      <c r="C235" s="31">
        <v>22316.33</v>
      </c>
      <c r="D235" s="32">
        <v>25305.741590000001</v>
      </c>
      <c r="E235" s="35">
        <v>22621809.57</v>
      </c>
      <c r="F235" s="34">
        <f t="shared" si="102"/>
        <v>22621.809570000001</v>
      </c>
      <c r="G235" s="35">
        <v>23218093.649999999</v>
      </c>
      <c r="H235" s="34">
        <f t="shared" si="100"/>
        <v>23218.093649999999</v>
      </c>
      <c r="I235" s="35">
        <v>23837997.18</v>
      </c>
      <c r="J235" s="34">
        <f t="shared" si="101"/>
        <v>23837.997179999998</v>
      </c>
    </row>
    <row r="236" spans="1:14" ht="39.6" outlineLevel="3" x14ac:dyDescent="0.3">
      <c r="A236" s="3" t="s">
        <v>334</v>
      </c>
      <c r="B236" s="4" t="s">
        <v>335</v>
      </c>
      <c r="C236" s="31">
        <v>774.98</v>
      </c>
      <c r="D236" s="32">
        <v>801.97699999999998</v>
      </c>
      <c r="E236" s="35">
        <v>830909</v>
      </c>
      <c r="F236" s="34">
        <f t="shared" si="102"/>
        <v>830.90899999999999</v>
      </c>
      <c r="G236" s="35">
        <v>861546</v>
      </c>
      <c r="H236" s="34">
        <f t="shared" si="100"/>
        <v>861.54600000000005</v>
      </c>
      <c r="I236" s="35">
        <v>893408</v>
      </c>
      <c r="J236" s="34">
        <f t="shared" si="101"/>
        <v>893.40800000000002</v>
      </c>
    </row>
    <row r="237" spans="1:14" ht="52.8" outlineLevel="3" x14ac:dyDescent="0.3">
      <c r="A237" s="3" t="s">
        <v>336</v>
      </c>
      <c r="B237" s="4" t="s">
        <v>337</v>
      </c>
      <c r="C237" s="31">
        <v>1.78</v>
      </c>
      <c r="D237" s="32">
        <v>1.7776000000000001</v>
      </c>
      <c r="E237" s="35">
        <v>1795.4</v>
      </c>
      <c r="F237" s="34">
        <f t="shared" si="102"/>
        <v>1.7954000000000001</v>
      </c>
      <c r="G237" s="35">
        <v>1867.2</v>
      </c>
      <c r="H237" s="34">
        <f t="shared" si="100"/>
        <v>1.8672</v>
      </c>
      <c r="I237" s="35">
        <v>1941.88</v>
      </c>
      <c r="J237" s="34">
        <f t="shared" si="101"/>
        <v>1.9418800000000001</v>
      </c>
    </row>
    <row r="238" spans="1:14" ht="39.6" outlineLevel="3" x14ac:dyDescent="0.3">
      <c r="A238" s="3" t="s">
        <v>338</v>
      </c>
      <c r="B238" s="4" t="s">
        <v>339</v>
      </c>
      <c r="C238" s="31">
        <v>2728.98</v>
      </c>
      <c r="D238" s="32">
        <v>2823.7550000000001</v>
      </c>
      <c r="E238" s="35">
        <v>2925327</v>
      </c>
      <c r="F238" s="34">
        <f t="shared" si="102"/>
        <v>2925.3270000000002</v>
      </c>
      <c r="G238" s="35">
        <v>3032885</v>
      </c>
      <c r="H238" s="34">
        <f t="shared" si="100"/>
        <v>3032.8850000000002</v>
      </c>
      <c r="I238" s="35">
        <v>3144745</v>
      </c>
      <c r="J238" s="34">
        <f t="shared" si="101"/>
        <v>3144.7449999999999</v>
      </c>
    </row>
    <row r="239" spans="1:14" ht="52.8" outlineLevel="3" x14ac:dyDescent="0.3">
      <c r="A239" s="3" t="s">
        <v>340</v>
      </c>
      <c r="B239" s="21" t="s">
        <v>341</v>
      </c>
      <c r="C239" s="31">
        <v>0</v>
      </c>
      <c r="D239" s="32">
        <v>408.34800000000001</v>
      </c>
      <c r="E239" s="35">
        <v>530369</v>
      </c>
      <c r="F239" s="34">
        <f t="shared" si="102"/>
        <v>530.36900000000003</v>
      </c>
      <c r="G239" s="35">
        <v>530369</v>
      </c>
      <c r="H239" s="34">
        <f t="shared" si="100"/>
        <v>530.36900000000003</v>
      </c>
      <c r="I239" s="35">
        <v>530369</v>
      </c>
      <c r="J239" s="34">
        <f t="shared" si="101"/>
        <v>530.36900000000003</v>
      </c>
    </row>
    <row r="240" spans="1:14" ht="52.8" outlineLevel="3" x14ac:dyDescent="0.3">
      <c r="A240" s="3" t="s">
        <v>342</v>
      </c>
      <c r="B240" s="4" t="s">
        <v>343</v>
      </c>
      <c r="C240" s="31">
        <v>0</v>
      </c>
      <c r="D240" s="32">
        <v>11684.084000000001</v>
      </c>
      <c r="E240" s="35">
        <v>12971400</v>
      </c>
      <c r="F240" s="34">
        <f t="shared" si="102"/>
        <v>12971.4</v>
      </c>
      <c r="G240" s="35">
        <v>12971400</v>
      </c>
      <c r="H240" s="34">
        <f t="shared" si="100"/>
        <v>12971.4</v>
      </c>
      <c r="I240" s="35">
        <v>12971279.109999999</v>
      </c>
      <c r="J240" s="34">
        <f t="shared" si="101"/>
        <v>12971.279109999999</v>
      </c>
      <c r="L240" s="17"/>
      <c r="M240" s="16"/>
      <c r="N240" s="16"/>
    </row>
    <row r="241" spans="1:10" ht="43.2" customHeight="1" outlineLevel="3" x14ac:dyDescent="0.3">
      <c r="A241" s="12" t="s">
        <v>344</v>
      </c>
      <c r="B241" s="21" t="s">
        <v>345</v>
      </c>
      <c r="C241" s="31">
        <v>23306.38</v>
      </c>
      <c r="D241" s="38">
        <v>677.15049999999997</v>
      </c>
      <c r="E241" s="39">
        <v>889464.65</v>
      </c>
      <c r="F241" s="34">
        <f t="shared" si="102"/>
        <v>889.46465000000001</v>
      </c>
      <c r="G241" s="39">
        <v>14687466.75</v>
      </c>
      <c r="H241" s="34">
        <f t="shared" si="100"/>
        <v>14687.46675</v>
      </c>
      <c r="I241" s="39">
        <v>15229273.890000001</v>
      </c>
      <c r="J241" s="34">
        <f t="shared" si="101"/>
        <v>15229.27389</v>
      </c>
    </row>
    <row r="242" spans="1:10" ht="43.2" customHeight="1" outlineLevel="3" x14ac:dyDescent="0.3">
      <c r="A242" s="19" t="s">
        <v>431</v>
      </c>
      <c r="B242" s="21" t="s">
        <v>435</v>
      </c>
      <c r="C242" s="24">
        <f>C243+C244+C245</f>
        <v>5037.1100000000006</v>
      </c>
      <c r="D242" s="24">
        <f t="shared" ref="D242:J242" si="103">D243+D244+D245</f>
        <v>0</v>
      </c>
      <c r="E242" s="24">
        <f t="shared" si="103"/>
        <v>0</v>
      </c>
      <c r="F242" s="24">
        <f t="shared" si="103"/>
        <v>0</v>
      </c>
      <c r="G242" s="24">
        <f t="shared" si="103"/>
        <v>0</v>
      </c>
      <c r="H242" s="24">
        <f t="shared" si="103"/>
        <v>0</v>
      </c>
      <c r="I242" s="24">
        <f t="shared" si="103"/>
        <v>0</v>
      </c>
      <c r="J242" s="24">
        <f t="shared" si="103"/>
        <v>0</v>
      </c>
    </row>
    <row r="243" spans="1:10" ht="43.2" customHeight="1" outlineLevel="3" x14ac:dyDescent="0.3">
      <c r="A243" s="19" t="s">
        <v>432</v>
      </c>
      <c r="B243" s="21" t="s">
        <v>436</v>
      </c>
      <c r="C243" s="31">
        <v>46.07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  <c r="I243" s="40">
        <v>0</v>
      </c>
      <c r="J243" s="34">
        <v>0</v>
      </c>
    </row>
    <row r="244" spans="1:10" ht="43.2" customHeight="1" outlineLevel="3" x14ac:dyDescent="0.3">
      <c r="A244" s="19" t="s">
        <v>433</v>
      </c>
      <c r="B244" s="21" t="s">
        <v>437</v>
      </c>
      <c r="C244" s="31">
        <v>1065.72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</row>
    <row r="245" spans="1:10" ht="43.2" customHeight="1" outlineLevel="3" x14ac:dyDescent="0.3">
      <c r="A245" s="19" t="s">
        <v>434</v>
      </c>
      <c r="B245" s="21" t="s">
        <v>438</v>
      </c>
      <c r="C245" s="31">
        <v>3925.32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</row>
    <row r="246" spans="1:10" ht="12.75" customHeight="1" x14ac:dyDescent="0.3">
      <c r="A246" s="53" t="s">
        <v>346</v>
      </c>
      <c r="B246" s="54"/>
      <c r="C246" s="48">
        <f>C5+C59+C62+C95+C107+C110+C113+C116+C122+C127+C143+C162+C168+C173+C176+C179+C182+C185+C188+C191+C194+C197+C200+C242</f>
        <v>1121679.7500000005</v>
      </c>
      <c r="D246" s="42">
        <v>1116488.29522</v>
      </c>
      <c r="E246" s="41">
        <f>E5+E59+E62+E95+E107+E110+E113+E116+E122+E127+E143+E162+E168+E173+E176+E179+E182+E185+E188+E191+E194+E197+E200</f>
        <v>1199845019.8800001</v>
      </c>
      <c r="F246" s="43">
        <f>E246/1000</f>
        <v>1199845.01988</v>
      </c>
      <c r="G246" s="41">
        <f>G5+G59+G62+G95+G107+G110+G113+G116+G122+G127+G143+G162+G168+G173+G176+G179+G182+G185+G188+G191+G194+G197+G200</f>
        <v>1101489907.3100002</v>
      </c>
      <c r="H246" s="30">
        <v>1091025.7439999999</v>
      </c>
      <c r="I246" s="41">
        <f>I5+I59+I62+I95+I107+I110+I113+I116+I122+I127+I143+I162+I168+I173+I176+I179+I182+I185+I188+I191+I194+I197+I200</f>
        <v>1120514970.8800001</v>
      </c>
      <c r="J246" s="30">
        <v>1100202.463</v>
      </c>
    </row>
    <row r="247" spans="1:10" x14ac:dyDescent="0.3">
      <c r="F247" s="46"/>
    </row>
  </sheetData>
  <mergeCells count="3">
    <mergeCell ref="A2:G2"/>
    <mergeCell ref="A3:G3"/>
    <mergeCell ref="A246:B246"/>
  </mergeCells>
  <pageMargins left="0.39370078740157483" right="0.39370078740157483" top="0.39370078740157483" bottom="0.39370078740157483" header="0" footer="0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SVOD_ROSP&lt;/Code&gt;&#10;  &lt;ObjectCode&gt;SQUERY_SVOD_ROSP&lt;/ObjectCode&gt;&#10;  &lt;DocName&gt;Сводная бюджетная роспись&lt;/DocName&gt;&#10;  &lt;VariantName&gt;Программы+непрограммные направления (копия от 18.01.2019 13:53:00)&lt;/VariantName&gt;&#10;  &lt;VariantLink&gt;35816358&lt;/VariantLink&gt;&#10;  &lt;SvodReportLink xsi:nil=&quot;true&quot; /&gt;&#10;  &lt;ReportLink&gt;126924&lt;/ReportLink&gt;&#10;  &lt;Note&gt;01.01.2021 - 30.09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2978F5-4D4E-447C-8B24-54D9F05368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Приказ 65</vt:lpstr>
      <vt:lpstr>'Приказ 65'!Заголовки_для_печати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2021-10-21T08:27:51Z</cp:lastPrinted>
  <dcterms:created xsi:type="dcterms:W3CDTF">2021-09-23T04:30:36Z</dcterms:created>
  <dcterms:modified xsi:type="dcterms:W3CDTF">2021-11-17T06:46:29Z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21.1.12.6210 (.NET 4.0)</vt:lpwstr>
  </property>
  <property fmtid="{D5CDD505-2E9C-101B-9397-08002B2CF9AE}" pid="4" name="Версия базы">
    <vt:lpwstr>21.1.1422.27231614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budgetsmart2021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(копия от 18.01.2019 13:53:00)</vt:lpwstr>
  </property>
  <property fmtid="{D5CDD505-2E9C-101B-9397-08002B2CF9AE}" pid="11" name="Код отчета">
    <vt:lpwstr>A92899BB2AB84413A65AE7A3704B5A</vt:lpwstr>
  </property>
  <property fmtid="{D5CDD505-2E9C-101B-9397-08002B2CF9AE}" pid="12" name="Локальная база">
    <vt:lpwstr>не используется</vt:lpwstr>
  </property>
</Properties>
</file>